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5 - SO - 05 Vodovodní př..." sheetId="2" r:id="rId2"/>
  </sheets>
  <definedNames>
    <definedName name="_xlnm.Print_Titles" localSheetId="1">'05 - SO - 05 Vodovodní př...'!$120:$120</definedName>
    <definedName name="_xlnm.Print_Titles" localSheetId="0">'Rekapitulace stavby'!$85:$85</definedName>
    <definedName name="_xlnm.Print_Area" localSheetId="1">'05 - SO - 05 Vodovodní př...'!$C$4:$Q$70,'05 - SO - 05 Vodovodní př...'!$C$76:$Q$104,'05 - SO - 05 Vodovodní př...'!$C$110:$Q$156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56" i="2"/>
  <c r="BH156" i="2"/>
  <c r="BG156" i="2"/>
  <c r="BF156" i="2"/>
  <c r="BK156" i="2"/>
  <c r="N156" i="2" s="1"/>
  <c r="BE156" i="2" s="1"/>
  <c r="BI155" i="2"/>
  <c r="BH155" i="2"/>
  <c r="BG155" i="2"/>
  <c r="BF155" i="2"/>
  <c r="N155" i="2"/>
  <c r="BE155" i="2" s="1"/>
  <c r="BK155" i="2"/>
  <c r="BI154" i="2"/>
  <c r="BH154" i="2"/>
  <c r="BG154" i="2"/>
  <c r="BF154" i="2"/>
  <c r="BK154" i="2"/>
  <c r="N154" i="2" s="1"/>
  <c r="BE154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AA149" i="2" s="1"/>
  <c r="Y150" i="2"/>
  <c r="Y149" i="2" s="1"/>
  <c r="W150" i="2"/>
  <c r="W149" i="2" s="1"/>
  <c r="BK150" i="2"/>
  <c r="BK149" i="2" s="1"/>
  <c r="N149" i="2" s="1"/>
  <c r="N93" i="2" s="1"/>
  <c r="N150" i="2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AA131" i="2" s="1"/>
  <c r="Y132" i="2"/>
  <c r="Y131" i="2" s="1"/>
  <c r="W132" i="2"/>
  <c r="W131" i="2" s="1"/>
  <c r="BK132" i="2"/>
  <c r="BK131" i="2" s="1"/>
  <c r="N131" i="2" s="1"/>
  <c r="N92" i="2" s="1"/>
  <c r="N132" i="2"/>
  <c r="BI130" i="2"/>
  <c r="BH130" i="2"/>
  <c r="BG130" i="2"/>
  <c r="BF130" i="2"/>
  <c r="AA130" i="2"/>
  <c r="AA129" i="2" s="1"/>
  <c r="Y130" i="2"/>
  <c r="Y129" i="2" s="1"/>
  <c r="W130" i="2"/>
  <c r="W129" i="2" s="1"/>
  <c r="BK130" i="2"/>
  <c r="BK129" i="2" s="1"/>
  <c r="N129" i="2" s="1"/>
  <c r="N91" i="2" s="1"/>
  <c r="N130" i="2"/>
  <c r="BE130" i="2" s="1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AA123" i="2" s="1"/>
  <c r="AA122" i="2" s="1"/>
  <c r="AA121" i="2" s="1"/>
  <c r="Y124" i="2"/>
  <c r="Y123" i="2" s="1"/>
  <c r="Y122" i="2" s="1"/>
  <c r="Y121" i="2" s="1"/>
  <c r="W124" i="2"/>
  <c r="W123" i="2" s="1"/>
  <c r="W122" i="2" s="1"/>
  <c r="W121" i="2" s="1"/>
  <c r="AU88" i="1" s="1"/>
  <c r="AU87" i="1" s="1"/>
  <c r="BK124" i="2"/>
  <c r="BK123" i="2" s="1"/>
  <c r="N124" i="2"/>
  <c r="M118" i="2"/>
  <c r="M117" i="2"/>
  <c r="F117" i="2"/>
  <c r="F115" i="2"/>
  <c r="F113" i="2"/>
  <c r="BI102" i="2"/>
  <c r="BH102" i="2"/>
  <c r="BG102" i="2"/>
  <c r="BF10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BH98" i="2"/>
  <c r="BG98" i="2"/>
  <c r="BF98" i="2"/>
  <c r="BI97" i="2"/>
  <c r="H36" i="2" s="1"/>
  <c r="BD88" i="1" s="1"/>
  <c r="BD87" i="1" s="1"/>
  <c r="W35" i="1" s="1"/>
  <c r="BH97" i="2"/>
  <c r="H35" i="2" s="1"/>
  <c r="BC88" i="1" s="1"/>
  <c r="BC87" i="1" s="1"/>
  <c r="BG97" i="2"/>
  <c r="H34" i="2" s="1"/>
  <c r="BB88" i="1" s="1"/>
  <c r="BB87" i="1" s="1"/>
  <c r="BF97" i="2"/>
  <c r="H33" i="2" s="1"/>
  <c r="BA88" i="1" s="1"/>
  <c r="BA87" i="1" s="1"/>
  <c r="M84" i="2"/>
  <c r="M83" i="2"/>
  <c r="F83" i="2"/>
  <c r="F81" i="2"/>
  <c r="F79" i="2"/>
  <c r="O18" i="2"/>
  <c r="E18" i="2"/>
  <c r="O17" i="2"/>
  <c r="O15" i="2"/>
  <c r="E15" i="2"/>
  <c r="F118" i="2" s="1"/>
  <c r="O14" i="2"/>
  <c r="O9" i="2"/>
  <c r="M115" i="2" s="1"/>
  <c r="F6" i="2"/>
  <c r="F112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AW87" i="1"/>
  <c r="AK32" i="1" s="1"/>
  <c r="W32" i="1"/>
  <c r="W34" i="1"/>
  <c r="AY87" i="1"/>
  <c r="N123" i="2"/>
  <c r="N90" i="2" s="1"/>
  <c r="BK122" i="2"/>
  <c r="M81" i="2"/>
  <c r="M33" i="2"/>
  <c r="AW88" i="1" s="1"/>
  <c r="BK153" i="2"/>
  <c r="N153" i="2" s="1"/>
  <c r="N94" i="2" s="1"/>
  <c r="F78" i="2"/>
  <c r="F84" i="2"/>
  <c r="N122" i="2" l="1"/>
  <c r="N89" i="2" s="1"/>
  <c r="BK121" i="2"/>
  <c r="N121" i="2" s="1"/>
  <c r="N88" i="2" s="1"/>
  <c r="N102" i="2" l="1"/>
  <c r="BE102" i="2" s="1"/>
  <c r="N101" i="2"/>
  <c r="BE101" i="2" s="1"/>
  <c r="N100" i="2"/>
  <c r="BE100" i="2" s="1"/>
  <c r="N99" i="2"/>
  <c r="BE99" i="2" s="1"/>
  <c r="N98" i="2"/>
  <c r="BE98" i="2" s="1"/>
  <c r="N97" i="2"/>
  <c r="M27" i="2"/>
  <c r="N96" i="2" l="1"/>
  <c r="BE97" i="2"/>
  <c r="M28" i="2" l="1"/>
  <c r="L104" i="2"/>
  <c r="H32" i="2"/>
  <c r="AZ88" i="1" s="1"/>
  <c r="AZ87" i="1" s="1"/>
  <c r="M32" i="2"/>
  <c r="AV88" i="1" s="1"/>
  <c r="AT88" i="1" s="1"/>
  <c r="AV87" i="1" l="1"/>
  <c r="AS88" i="1"/>
  <c r="AS87" i="1" s="1"/>
  <c r="M30" i="2"/>
  <c r="AG88" i="1" l="1"/>
  <c r="L38" i="2"/>
  <c r="AT87" i="1"/>
  <c r="AN88" i="1" l="1"/>
  <c r="AG87" i="1"/>
  <c r="AG91" i="1" l="1"/>
  <c r="AN87" i="1"/>
  <c r="AG93" i="1"/>
  <c r="AK26" i="1"/>
  <c r="AG94" i="1"/>
  <c r="AG92" i="1"/>
  <c r="CD94" i="1" l="1"/>
  <c r="AV94" i="1"/>
  <c r="BY94" i="1" s="1"/>
  <c r="CD92" i="1"/>
  <c r="AN92" i="1"/>
  <c r="AV92" i="1"/>
  <c r="BY92" i="1" s="1"/>
  <c r="CD93" i="1"/>
  <c r="AV93" i="1"/>
  <c r="BY93" i="1" s="1"/>
  <c r="AV91" i="1"/>
  <c r="BY91" i="1" s="1"/>
  <c r="AN91" i="1"/>
  <c r="AG90" i="1"/>
  <c r="CD91" i="1"/>
  <c r="W31" i="1" s="1"/>
  <c r="AK27" i="1" l="1"/>
  <c r="AK29" i="1" s="1"/>
  <c r="AG96" i="1"/>
  <c r="AK31" i="1"/>
  <c r="AN93" i="1"/>
  <c r="AN90" i="1" s="1"/>
  <c r="AN96" i="1" s="1"/>
  <c r="AN94" i="1"/>
  <c r="AK37" i="1" l="1"/>
</calcChain>
</file>

<file path=xl/sharedStrings.xml><?xml version="1.0" encoding="utf-8"?>
<sst xmlns="http://schemas.openxmlformats.org/spreadsheetml/2006/main" count="735" uniqueCount="240">
  <si>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</si>
  <si>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</si>
  <si>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</si>
  <si>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</si>
  <si>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</si>
  <si>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</si>
  <si>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</si>
  <si>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</si>
  <si>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</si>
  <si>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</si>
  <si>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</si>
  <si>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</si>
  <si>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</si>
  <si>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</si>
  <si>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</si>
  <si>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</si>
  <si>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</si>
  <si>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</si>
  <si>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</si>
  <si>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</si>
  <si>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</si>
  <si>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</si>
  <si>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</si>
  <si>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</si>
  <si>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</si>
  <si>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</si>
  <si>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</si>
  <si>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</si>
  <si>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</si>
  <si>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</si>
  <si>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</si>
  <si>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</si>
  <si>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</si>
  <si>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</si>
  <si>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</si>
  <si>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</si>
  <si>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</si>
  <si>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</si>
  <si>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</si>
  <si>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</si>
  <si>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</si>
  <si>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</si>
  <si>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</si>
  <si>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</si>
  <si>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</si>
  <si>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</si>
  <si>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</si>
  <si>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</si>
  <si>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</si>
  <si>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</si>
  <si>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</si>
  <si>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</si>
  <si>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</si>
  <si>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</si>
  <si>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</si>
  <si>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</si>
  <si>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</si>
  <si>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</si>
  <si>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</si>
  <si>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</si>
  <si>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</si>
  <si>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</si>
  <si>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</si>
  <si>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</si>
  <si>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</si>
  <si>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</si>
  <si>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</si>
  <si>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</si>
  <si>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</si>
  <si>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</si>
  <si>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</si>
  <si>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</si>
  <si>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</si>
  <si>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</si>
  <si>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</si>
  <si>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</si>
  <si>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</si>
  <si>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</si>
  <si>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</si>
  <si>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</si>
  <si>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</si>
  <si>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</si>
  <si>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</si>
  <si>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</si>
  <si>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</si>
  <si>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</si>
  <si>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05</t>
  </si>
  <si>
    <t>SO - 05 Vodovodní přípojka</t>
  </si>
  <si>
    <t>{1fb85c27-c0f3-4115-a68e-08ede7206790}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</si>
  <si>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</si>
  <si>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</si>
  <si>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</si>
  <si>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</si>
  <si>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</si>
  <si>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</si>
  <si>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</si>
  <si>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</si>
  <si>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</si>
  <si>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</si>
  <si>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</si>
  <si>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</si>
  <si>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</si>
  <si>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</si>
  <si>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</si>
  <si>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</si>
  <si>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</si>
  <si>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05 - SO - 05 Vodovodní přípojka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</si>
  <si>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</si>
  <si>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</si>
  <si>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</si>
  <si>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</si>
  <si>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</si>
  <si>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</si>
  <si>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</si>
  <si>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</si>
  <si>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</si>
  <si>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</si>
  <si>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</si>
  <si>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</si>
  <si>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</si>
  <si>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</si>
  <si>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</si>
  <si>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</si>
  <si>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</si>
  <si>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</si>
  <si>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</si>
  <si>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</si>
  <si>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</si>
  <si>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</si>
  <si>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</si>
  <si>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</si>
  <si>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</si>
  <si>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</si>
  <si>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</si>
  <si>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</si>
  <si>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</si>
  <si>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</si>
  <si>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</si>
  <si>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</si>
  <si>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</si>
  <si>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</si>
  <si>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</si>
  <si>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</si>
  <si>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</si>
  <si>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26</t>
  </si>
  <si>
    <t>K</t>
  </si>
  <si>
    <t>132301201</t>
  </si>
  <si>
    <t>Hloubení rýh š do 2000 mm v hornině tř. 4 objemu do 100 m3</t>
  </si>
  <si>
    <t>m3</t>
  </si>
  <si>
    <t>4</t>
  </si>
  <si>
    <t>27</t>
  </si>
  <si>
    <t>132301209</t>
  </si>
  <si>
    <t>Příplatek za lepivost k hloubení rýh š do 2000 mm v hornině tř. 4</t>
  </si>
  <si>
    <t>3</t>
  </si>
  <si>
    <t>161101101</t>
  </si>
  <si>
    <t>Svislé přemístění výkopku z horniny tř. 1 až 4 hl výkopu do 2,5 m</t>
  </si>
  <si>
    <t>6</t>
  </si>
  <si>
    <t>167101101</t>
  </si>
  <si>
    <t>Nakládání výkopku z hornin tř. 1 až 4 do 100 m3</t>
  </si>
  <si>
    <t>8</t>
  </si>
  <si>
    <t>5</t>
  </si>
  <si>
    <t>175101101</t>
  </si>
  <si>
    <t>Obsyp potrubí bez prohození sypaniny z hornin tř. 1 až 4 uloženým do 3 m od kraje výkopu</t>
  </si>
  <si>
    <t>10</t>
  </si>
  <si>
    <t>451573111</t>
  </si>
  <si>
    <t>Lože pod potrubí otevřený výkop ze štěrkopísku</t>
  </si>
  <si>
    <t>12</t>
  </si>
  <si>
    <t>28</t>
  </si>
  <si>
    <t>871211141</t>
  </si>
  <si>
    <t>Montáž potrubí z PE100 SDR 11 otevřený výkop svařovaných na tupo D 63 x 8,6 mm</t>
  </si>
  <si>
    <t>m</t>
  </si>
  <si>
    <t>14</t>
  </si>
  <si>
    <t>29</t>
  </si>
  <si>
    <t>M</t>
  </si>
  <si>
    <t>286135980</t>
  </si>
  <si>
    <t>potrubí dvouvrstvé PE100 s 10% signalizační vrstvou, SDR 11, 63x8,6 L=12m</t>
  </si>
  <si>
    <t>16</t>
  </si>
  <si>
    <t>879172199</t>
  </si>
  <si>
    <t>Příplatek za montáž vodovodních přípojek při montáži jakéhokoli potrubí DN 32 až 80</t>
  </si>
  <si>
    <t>kus</t>
  </si>
  <si>
    <t>18</t>
  </si>
  <si>
    <t>9</t>
  </si>
  <si>
    <t>891211111</t>
  </si>
  <si>
    <t>Montáž vodovodních šoupátek otevřený výkop DN 50</t>
  </si>
  <si>
    <t>20</t>
  </si>
  <si>
    <t>891319111</t>
  </si>
  <si>
    <t>Montáž navrtávacích pasů na potrubí z jakýchkoli trub DN 90</t>
  </si>
  <si>
    <t>22</t>
  </si>
  <si>
    <t>11</t>
  </si>
  <si>
    <t>892233111</t>
  </si>
  <si>
    <t>Proplach a desinfekce vodovodního potrubí DN od 40 do 70</t>
  </si>
  <si>
    <t>24</t>
  </si>
  <si>
    <t>892241111</t>
  </si>
  <si>
    <t>Tlaková zkouška vodovodního potrubí do 80</t>
  </si>
  <si>
    <t>13</t>
  </si>
  <si>
    <t>899401111</t>
  </si>
  <si>
    <t>Osazení poklopů litinových ventilových</t>
  </si>
  <si>
    <t>89940124</t>
  </si>
  <si>
    <t>Vyhledávací kabel</t>
  </si>
  <si>
    <t>30</t>
  </si>
  <si>
    <t>89940125</t>
  </si>
  <si>
    <t>Folie výstražná š. 330mm</t>
  </si>
  <si>
    <t>32</t>
  </si>
  <si>
    <t>17</t>
  </si>
  <si>
    <t>89940127</t>
  </si>
  <si>
    <t>Navrtávací pas</t>
  </si>
  <si>
    <t>34</t>
  </si>
  <si>
    <t>89940128</t>
  </si>
  <si>
    <t>Šoupě D 63/2"</t>
  </si>
  <si>
    <t>36</t>
  </si>
  <si>
    <t>19</t>
  </si>
  <si>
    <t>89940129</t>
  </si>
  <si>
    <t>Zemní souprava tel. 1,3-1,8m</t>
  </si>
  <si>
    <t>38</t>
  </si>
  <si>
    <t>899401291</t>
  </si>
  <si>
    <t>Podkladní deska</t>
  </si>
  <si>
    <t>40</t>
  </si>
  <si>
    <t>899401294</t>
  </si>
  <si>
    <t>Poklop ulič. šoupátkový tel. H č. 1850</t>
  </si>
  <si>
    <t>42</t>
  </si>
  <si>
    <t>899401294.1</t>
  </si>
  <si>
    <t>Chránička DN 150</t>
  </si>
  <si>
    <t>44</t>
  </si>
  <si>
    <t>31</t>
  </si>
  <si>
    <t>899401294.2</t>
  </si>
  <si>
    <t>vodoměrná sestava s vodoměrem Qn=6m3/h</t>
  </si>
  <si>
    <t>46</t>
  </si>
  <si>
    <t>23</t>
  </si>
  <si>
    <t>938923</t>
  </si>
  <si>
    <t>Vybourání prostupů</t>
  </si>
  <si>
    <t>48</t>
  </si>
  <si>
    <t>9389232</t>
  </si>
  <si>
    <t>Asfaltování komunikace</t>
  </si>
  <si>
    <t>m2</t>
  </si>
  <si>
    <t>50</t>
  </si>
  <si>
    <t>9389233</t>
  </si>
  <si>
    <t>doprava</t>
  </si>
  <si>
    <t>52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</si>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</sst>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224" t="s">
        <v>8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5" t="s">
        <v>17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25"/>
      <c r="AQ5" s="22"/>
      <c r="BE5" s="183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7" t="s">
        <v>20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25"/>
      <c r="AQ6" s="22"/>
      <c r="BE6" s="184"/>
      <c r="BS6" s="17" t="s">
        <v>21</v>
      </c>
    </row>
    <row r="7" spans="1:73" ht="14.45" customHeight="1">
      <c r="B7" s="21"/>
      <c r="C7" s="25"/>
      <c r="D7" s="29" t="s">
        <v>22</v>
      </c>
      <c r="E7" s="25"/>
      <c r="F7" s="25"/>
      <c r="G7" s="25"/>
      <c r="H7" s="25"/>
      <c r="I7" s="25"/>
      <c r="J7" s="25"/>
      <c r="K7" s="27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24</v>
      </c>
      <c r="AL7" s="25"/>
      <c r="AM7" s="25"/>
      <c r="AN7" s="27" t="s">
        <v>23</v>
      </c>
      <c r="AO7" s="25"/>
      <c r="AP7" s="25"/>
      <c r="AQ7" s="22"/>
      <c r="BE7" s="184"/>
      <c r="BS7" s="17" t="s">
        <v>25</v>
      </c>
    </row>
    <row r="8" spans="1:73" ht="14.45" customHeight="1">
      <c r="B8" s="21"/>
      <c r="C8" s="25"/>
      <c r="D8" s="29" t="s">
        <v>26</v>
      </c>
      <c r="E8" s="25"/>
      <c r="F8" s="25"/>
      <c r="G8" s="25"/>
      <c r="H8" s="25"/>
      <c r="I8" s="25"/>
      <c r="J8" s="25"/>
      <c r="K8" s="27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28</v>
      </c>
      <c r="AL8" s="25"/>
      <c r="AM8" s="25"/>
      <c r="AN8" s="30" t="s">
        <v>29</v>
      </c>
      <c r="AO8" s="25"/>
      <c r="AP8" s="25"/>
      <c r="AQ8" s="22"/>
      <c r="BE8" s="184"/>
      <c r="BS8" s="17" t="s">
        <v>25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4"/>
      <c r="BS9" s="17" t="s">
        <v>25</v>
      </c>
    </row>
    <row r="10" spans="1:73" ht="14.45" customHeight="1">
      <c r="B10" s="21"/>
      <c r="C10" s="25"/>
      <c r="D10" s="29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31</v>
      </c>
      <c r="AL10" s="25"/>
      <c r="AM10" s="25"/>
      <c r="AN10" s="27" t="s">
        <v>23</v>
      </c>
      <c r="AO10" s="25"/>
      <c r="AP10" s="25"/>
      <c r="AQ10" s="22"/>
      <c r="BE10" s="184"/>
      <c r="BS10" s="17" t="s">
        <v>21</v>
      </c>
    </row>
    <row r="11" spans="1:73" ht="18.399999999999999" customHeight="1">
      <c r="B11" s="21"/>
      <c r="C11" s="25"/>
      <c r="D11" s="25"/>
      <c r="E11" s="27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33</v>
      </c>
      <c r="AL11" s="25"/>
      <c r="AM11" s="25"/>
      <c r="AN11" s="27" t="s">
        <v>23</v>
      </c>
      <c r="AO11" s="25"/>
      <c r="AP11" s="25"/>
      <c r="AQ11" s="22"/>
      <c r="BE11" s="184"/>
      <c r="BS11" s="17" t="s">
        <v>21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4"/>
      <c r="BS12" s="17" t="s">
        <v>21</v>
      </c>
    </row>
    <row r="13" spans="1:73" ht="14.45" customHeight="1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31</v>
      </c>
      <c r="AL13" s="25"/>
      <c r="AM13" s="25"/>
      <c r="AN13" s="31" t="s">
        <v>35</v>
      </c>
      <c r="AO13" s="25"/>
      <c r="AP13" s="25"/>
      <c r="AQ13" s="22"/>
      <c r="BE13" s="184"/>
      <c r="BS13" s="17" t="s">
        <v>21</v>
      </c>
    </row>
    <row r="14" spans="1:73">
      <c r="B14" s="21"/>
      <c r="C14" s="25"/>
      <c r="D14" s="25"/>
      <c r="E14" s="188" t="s">
        <v>35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9" t="s">
        <v>33</v>
      </c>
      <c r="AL14" s="25"/>
      <c r="AM14" s="25"/>
      <c r="AN14" s="31" t="s">
        <v>35</v>
      </c>
      <c r="AO14" s="25"/>
      <c r="AP14" s="25"/>
      <c r="AQ14" s="22"/>
      <c r="BE14" s="184"/>
      <c r="BS14" s="17" t="s">
        <v>21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4"/>
      <c r="BS15" s="17" t="s">
        <v>6</v>
      </c>
    </row>
    <row r="16" spans="1:73" ht="14.45" customHeight="1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31</v>
      </c>
      <c r="AL16" s="25"/>
      <c r="AM16" s="25"/>
      <c r="AN16" s="27" t="s">
        <v>23</v>
      </c>
      <c r="AO16" s="25"/>
      <c r="AP16" s="25"/>
      <c r="AQ16" s="22"/>
      <c r="BE16" s="184"/>
      <c r="BS16" s="17" t="s">
        <v>6</v>
      </c>
    </row>
    <row r="17" spans="2:71" ht="18.399999999999999" customHeight="1">
      <c r="B17" s="21"/>
      <c r="C17" s="25"/>
      <c r="D17" s="25"/>
      <c r="E17" s="27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33</v>
      </c>
      <c r="AL17" s="25"/>
      <c r="AM17" s="25"/>
      <c r="AN17" s="27" t="s">
        <v>23</v>
      </c>
      <c r="AO17" s="25"/>
      <c r="AP17" s="25"/>
      <c r="AQ17" s="22"/>
      <c r="BE17" s="184"/>
      <c r="BS17" s="17" t="s">
        <v>38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4"/>
      <c r="BS18" s="17" t="s">
        <v>9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31</v>
      </c>
      <c r="AL19" s="25"/>
      <c r="AM19" s="25"/>
      <c r="AN19" s="27" t="s">
        <v>23</v>
      </c>
      <c r="AO19" s="25"/>
      <c r="AP19" s="25"/>
      <c r="AQ19" s="22"/>
      <c r="BE19" s="184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33</v>
      </c>
      <c r="AL20" s="25"/>
      <c r="AM20" s="25"/>
      <c r="AN20" s="27" t="s">
        <v>23</v>
      </c>
      <c r="AO20" s="25"/>
      <c r="AP20" s="25"/>
      <c r="AQ20" s="22"/>
      <c r="BE20" s="184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4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4"/>
    </row>
    <row r="23" spans="2:71" ht="22.5" customHeight="1">
      <c r="B23" s="21"/>
      <c r="C23" s="25"/>
      <c r="D23" s="25"/>
      <c r="E23" s="190" t="s">
        <v>23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5"/>
      <c r="AP23" s="25"/>
      <c r="AQ23" s="22"/>
      <c r="BE23" s="184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4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4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1">
        <f>ROUND(AG87,2)</f>
        <v>0</v>
      </c>
      <c r="AL26" s="186"/>
      <c r="AM26" s="186"/>
      <c r="AN26" s="186"/>
      <c r="AO26" s="186"/>
      <c r="AP26" s="25"/>
      <c r="AQ26" s="22"/>
      <c r="BE26" s="184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1">
        <f>ROUND(AG90,2)</f>
        <v>0</v>
      </c>
      <c r="AL27" s="191"/>
      <c r="AM27" s="191"/>
      <c r="AN27" s="191"/>
      <c r="AO27" s="191"/>
      <c r="AP27" s="25"/>
      <c r="AQ27" s="22"/>
      <c r="BE27" s="18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4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2">
        <f>ROUND(AK26+AK27,2)</f>
        <v>0</v>
      </c>
      <c r="AL29" s="193"/>
      <c r="AM29" s="193"/>
      <c r="AN29" s="193"/>
      <c r="AO29" s="193"/>
      <c r="AP29" s="35"/>
      <c r="AQ29" s="36"/>
      <c r="BE29" s="18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4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4">
        <v>0.21</v>
      </c>
      <c r="M31" s="195"/>
      <c r="N31" s="195"/>
      <c r="O31" s="195"/>
      <c r="P31" s="40"/>
      <c r="Q31" s="40"/>
      <c r="R31" s="40"/>
      <c r="S31" s="40"/>
      <c r="T31" s="43" t="s">
        <v>46</v>
      </c>
      <c r="U31" s="40"/>
      <c r="V31" s="40"/>
      <c r="W31" s="196">
        <f>ROUND(AZ87+SUM(CD91:CD95),2)</f>
        <v>0</v>
      </c>
      <c r="X31" s="195"/>
      <c r="Y31" s="195"/>
      <c r="Z31" s="195"/>
      <c r="AA31" s="195"/>
      <c r="AB31" s="195"/>
      <c r="AC31" s="195"/>
      <c r="AD31" s="195"/>
      <c r="AE31" s="195"/>
      <c r="AF31" s="40"/>
      <c r="AG31" s="40"/>
      <c r="AH31" s="40"/>
      <c r="AI31" s="40"/>
      <c r="AJ31" s="40"/>
      <c r="AK31" s="196">
        <f>ROUND(AV87+SUM(BY91:BY95),2)</f>
        <v>0</v>
      </c>
      <c r="AL31" s="195"/>
      <c r="AM31" s="195"/>
      <c r="AN31" s="195"/>
      <c r="AO31" s="195"/>
      <c r="AP31" s="40"/>
      <c r="AQ31" s="44"/>
      <c r="BE31" s="184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4">
        <v>0.15</v>
      </c>
      <c r="M32" s="195"/>
      <c r="N32" s="195"/>
      <c r="O32" s="195"/>
      <c r="P32" s="40"/>
      <c r="Q32" s="40"/>
      <c r="R32" s="40"/>
      <c r="S32" s="40"/>
      <c r="T32" s="43" t="s">
        <v>46</v>
      </c>
      <c r="U32" s="40"/>
      <c r="V32" s="40"/>
      <c r="W32" s="196">
        <f>ROUND(BA87+SUM(CE91:CE95),2)</f>
        <v>0</v>
      </c>
      <c r="X32" s="195"/>
      <c r="Y32" s="195"/>
      <c r="Z32" s="195"/>
      <c r="AA32" s="195"/>
      <c r="AB32" s="195"/>
      <c r="AC32" s="195"/>
      <c r="AD32" s="195"/>
      <c r="AE32" s="195"/>
      <c r="AF32" s="40"/>
      <c r="AG32" s="40"/>
      <c r="AH32" s="40"/>
      <c r="AI32" s="40"/>
      <c r="AJ32" s="40"/>
      <c r="AK32" s="196">
        <f>ROUND(AW87+SUM(BZ91:BZ95),2)</f>
        <v>0</v>
      </c>
      <c r="AL32" s="195"/>
      <c r="AM32" s="195"/>
      <c r="AN32" s="195"/>
      <c r="AO32" s="195"/>
      <c r="AP32" s="40"/>
      <c r="AQ32" s="44"/>
      <c r="BE32" s="184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4">
        <v>0.21</v>
      </c>
      <c r="M33" s="195"/>
      <c r="N33" s="195"/>
      <c r="O33" s="195"/>
      <c r="P33" s="40"/>
      <c r="Q33" s="40"/>
      <c r="R33" s="40"/>
      <c r="S33" s="40"/>
      <c r="T33" s="43" t="s">
        <v>46</v>
      </c>
      <c r="U33" s="40"/>
      <c r="V33" s="40"/>
      <c r="W33" s="196">
        <f>ROUND(BB87+SUM(CF91:CF95),2)</f>
        <v>0</v>
      </c>
      <c r="X33" s="195"/>
      <c r="Y33" s="195"/>
      <c r="Z33" s="195"/>
      <c r="AA33" s="195"/>
      <c r="AB33" s="195"/>
      <c r="AC33" s="195"/>
      <c r="AD33" s="195"/>
      <c r="AE33" s="195"/>
      <c r="AF33" s="40"/>
      <c r="AG33" s="40"/>
      <c r="AH33" s="40"/>
      <c r="AI33" s="40"/>
      <c r="AJ33" s="40"/>
      <c r="AK33" s="196">
        <v>0</v>
      </c>
      <c r="AL33" s="195"/>
      <c r="AM33" s="195"/>
      <c r="AN33" s="195"/>
      <c r="AO33" s="195"/>
      <c r="AP33" s="40"/>
      <c r="AQ33" s="44"/>
      <c r="BE33" s="184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4">
        <v>0.15</v>
      </c>
      <c r="M34" s="195"/>
      <c r="N34" s="195"/>
      <c r="O34" s="195"/>
      <c r="P34" s="40"/>
      <c r="Q34" s="40"/>
      <c r="R34" s="40"/>
      <c r="S34" s="40"/>
      <c r="T34" s="43" t="s">
        <v>46</v>
      </c>
      <c r="U34" s="40"/>
      <c r="V34" s="40"/>
      <c r="W34" s="196">
        <f>ROUND(BC87+SUM(CG91:CG95),2)</f>
        <v>0</v>
      </c>
      <c r="X34" s="195"/>
      <c r="Y34" s="195"/>
      <c r="Z34" s="195"/>
      <c r="AA34" s="195"/>
      <c r="AB34" s="195"/>
      <c r="AC34" s="195"/>
      <c r="AD34" s="195"/>
      <c r="AE34" s="195"/>
      <c r="AF34" s="40"/>
      <c r="AG34" s="40"/>
      <c r="AH34" s="40"/>
      <c r="AI34" s="40"/>
      <c r="AJ34" s="40"/>
      <c r="AK34" s="196">
        <v>0</v>
      </c>
      <c r="AL34" s="195"/>
      <c r="AM34" s="195"/>
      <c r="AN34" s="195"/>
      <c r="AO34" s="195"/>
      <c r="AP34" s="40"/>
      <c r="AQ34" s="44"/>
      <c r="BE34" s="184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4">
        <v>0</v>
      </c>
      <c r="M35" s="195"/>
      <c r="N35" s="195"/>
      <c r="O35" s="195"/>
      <c r="P35" s="40"/>
      <c r="Q35" s="40"/>
      <c r="R35" s="40"/>
      <c r="S35" s="40"/>
      <c r="T35" s="43" t="s">
        <v>46</v>
      </c>
      <c r="U35" s="40"/>
      <c r="V35" s="40"/>
      <c r="W35" s="196">
        <f>ROUND(BD87+SUM(CH91:CH95),2)</f>
        <v>0</v>
      </c>
      <c r="X35" s="195"/>
      <c r="Y35" s="195"/>
      <c r="Z35" s="195"/>
      <c r="AA35" s="195"/>
      <c r="AB35" s="195"/>
      <c r="AC35" s="195"/>
      <c r="AD35" s="195"/>
      <c r="AE35" s="195"/>
      <c r="AF35" s="40"/>
      <c r="AG35" s="40"/>
      <c r="AH35" s="40"/>
      <c r="AI35" s="40"/>
      <c r="AJ35" s="40"/>
      <c r="AK35" s="196">
        <v>0</v>
      </c>
      <c r="AL35" s="195"/>
      <c r="AM35" s="195"/>
      <c r="AN35" s="195"/>
      <c r="AO35" s="19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7" t="s">
        <v>53</v>
      </c>
      <c r="Y37" s="198"/>
      <c r="Z37" s="198"/>
      <c r="AA37" s="198"/>
      <c r="AB37" s="198"/>
      <c r="AC37" s="47"/>
      <c r="AD37" s="47"/>
      <c r="AE37" s="47"/>
      <c r="AF37" s="47"/>
      <c r="AG37" s="47"/>
      <c r="AH37" s="47"/>
      <c r="AI37" s="47"/>
      <c r="AJ37" s="47"/>
      <c r="AK37" s="199">
        <f>SUM(AK29:AK35)</f>
        <v>0</v>
      </c>
      <c r="AL37" s="198"/>
      <c r="AM37" s="198"/>
      <c r="AN37" s="198"/>
      <c r="AO37" s="200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1" t="s">
        <v>60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Modernizace dílenského areálu, SŠTŘ, Nový Bydžov - Hlušice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26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28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30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03" t="str">
        <f>IF(E17="","",E17)</f>
        <v xml:space="preserve"> </v>
      </c>
      <c r="AN82" s="203"/>
      <c r="AO82" s="203"/>
      <c r="AP82" s="203"/>
      <c r="AQ82" s="36"/>
      <c r="AS82" s="204" t="s">
        <v>61</v>
      </c>
      <c r="AT82" s="20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3" t="str">
        <f>IF(E20="","",E20)</f>
        <v xml:space="preserve"> </v>
      </c>
      <c r="AN83" s="203"/>
      <c r="AO83" s="203"/>
      <c r="AP83" s="203"/>
      <c r="AQ83" s="36"/>
      <c r="AS83" s="206"/>
      <c r="AT83" s="20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8"/>
      <c r="AT84" s="20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0" t="s">
        <v>62</v>
      </c>
      <c r="D85" s="211"/>
      <c r="E85" s="211"/>
      <c r="F85" s="211"/>
      <c r="G85" s="211"/>
      <c r="H85" s="78"/>
      <c r="I85" s="212" t="s">
        <v>63</v>
      </c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2" t="s">
        <v>64</v>
      </c>
      <c r="AH85" s="211"/>
      <c r="AI85" s="211"/>
      <c r="AJ85" s="211"/>
      <c r="AK85" s="211"/>
      <c r="AL85" s="211"/>
      <c r="AM85" s="211"/>
      <c r="AN85" s="212" t="s">
        <v>65</v>
      </c>
      <c r="AO85" s="211"/>
      <c r="AP85" s="213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1">
        <f>ROUND(AG88,2)</f>
        <v>0</v>
      </c>
      <c r="AH87" s="221"/>
      <c r="AI87" s="221"/>
      <c r="AJ87" s="221"/>
      <c r="AK87" s="221"/>
      <c r="AL87" s="221"/>
      <c r="AM87" s="221"/>
      <c r="AN87" s="222">
        <f>SUM(AG87,AT87)</f>
        <v>0</v>
      </c>
      <c r="AO87" s="222"/>
      <c r="AP87" s="22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U87" s="90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22.5" customHeight="1">
      <c r="A88" s="91" t="s">
        <v>85</v>
      </c>
      <c r="B88" s="92"/>
      <c r="C88" s="93"/>
      <c r="D88" s="216" t="s">
        <v>86</v>
      </c>
      <c r="E88" s="216"/>
      <c r="F88" s="216"/>
      <c r="G88" s="216"/>
      <c r="H88" s="216"/>
      <c r="I88" s="94"/>
      <c r="J88" s="216" t="s">
        <v>87</v>
      </c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4">
        <f>'05 - SO - 05 Vodovodní př...'!M30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5"/>
      <c r="AS88" s="96">
        <f>'05 - SO - 05 Vodovodní př...'!M28</f>
        <v>0</v>
      </c>
      <c r="AT88" s="97">
        <f>ROUND(SUM(AV88:AW88),2)</f>
        <v>0</v>
      </c>
      <c r="AU88" s="98">
        <f>'05 - SO - 05 Vodovodní př...'!W121</f>
        <v>0</v>
      </c>
      <c r="AV88" s="97">
        <f>'05 - SO - 05 Vodovodní př...'!M32</f>
        <v>0</v>
      </c>
      <c r="AW88" s="97">
        <f>'05 - SO - 05 Vodovodní př...'!M33</f>
        <v>0</v>
      </c>
      <c r="AX88" s="97">
        <f>'05 - SO - 05 Vodovodní př...'!M34</f>
        <v>0</v>
      </c>
      <c r="AY88" s="97">
        <f>'05 - SO - 05 Vodovodní př...'!M35</f>
        <v>0</v>
      </c>
      <c r="AZ88" s="97">
        <f>'05 - SO - 05 Vodovodní př...'!H32</f>
        <v>0</v>
      </c>
      <c r="BA88" s="97">
        <f>'05 - SO - 05 Vodovodní př...'!H33</f>
        <v>0</v>
      </c>
      <c r="BB88" s="97">
        <f>'05 - SO - 05 Vodovodní př...'!H34</f>
        <v>0</v>
      </c>
      <c r="BC88" s="97">
        <f>'05 - SO - 05 Vodovodní př...'!H35</f>
        <v>0</v>
      </c>
      <c r="BD88" s="99">
        <f>'05 - SO - 05 Vodovodní př...'!H36</f>
        <v>0</v>
      </c>
      <c r="BT88" s="100" t="s">
        <v>25</v>
      </c>
      <c r="BV88" s="100" t="s">
        <v>82</v>
      </c>
      <c r="BW88" s="100" t="s">
        <v>88</v>
      </c>
      <c r="BX88" s="100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2">
        <f>ROUND(SUM(AG91:AG94),2)</f>
        <v>0</v>
      </c>
      <c r="AH90" s="222"/>
      <c r="AI90" s="222"/>
      <c r="AJ90" s="222"/>
      <c r="AK90" s="222"/>
      <c r="AL90" s="222"/>
      <c r="AM90" s="222"/>
      <c r="AN90" s="222">
        <f>ROUND(SUM(AN91:AN94),2)</f>
        <v>0</v>
      </c>
      <c r="AO90" s="222"/>
      <c r="AP90" s="222"/>
      <c r="AQ90" s="36"/>
      <c r="AS90" s="79" t="s">
        <v>90</v>
      </c>
      <c r="AT90" s="80" t="s">
        <v>91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7">
        <f>ROUND(AG87*AS91,2)</f>
        <v>0</v>
      </c>
      <c r="AH91" s="218"/>
      <c r="AI91" s="218"/>
      <c r="AJ91" s="218"/>
      <c r="AK91" s="218"/>
      <c r="AL91" s="218"/>
      <c r="AM91" s="218"/>
      <c r="AN91" s="218">
        <f>ROUND(AG91+AV91,2)</f>
        <v>0</v>
      </c>
      <c r="AO91" s="218"/>
      <c r="AP91" s="218"/>
      <c r="AQ91" s="36"/>
      <c r="AS91" s="102">
        <v>0</v>
      </c>
      <c r="AT91" s="103" t="s">
        <v>93</v>
      </c>
      <c r="AU91" s="103" t="s">
        <v>45</v>
      </c>
      <c r="AV91" s="104">
        <f>ROUND(IF(AU91="základní",AG91*L31,IF(AU91="snížená",AG91*L32,0)),2)</f>
        <v>0</v>
      </c>
      <c r="BV91" s="17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9" t="s">
        <v>95</v>
      </c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35"/>
      <c r="AD92" s="35"/>
      <c r="AE92" s="35"/>
      <c r="AF92" s="35"/>
      <c r="AG92" s="217">
        <f>AG87*AS92</f>
        <v>0</v>
      </c>
      <c r="AH92" s="218"/>
      <c r="AI92" s="218"/>
      <c r="AJ92" s="218"/>
      <c r="AK92" s="218"/>
      <c r="AL92" s="218"/>
      <c r="AM92" s="218"/>
      <c r="AN92" s="218">
        <f>AG92+AV92</f>
        <v>0</v>
      </c>
      <c r="AO92" s="218"/>
      <c r="AP92" s="218"/>
      <c r="AQ92" s="36"/>
      <c r="AS92" s="106">
        <v>0</v>
      </c>
      <c r="AT92" s="107" t="s">
        <v>93</v>
      </c>
      <c r="AU92" s="107" t="s">
        <v>45</v>
      </c>
      <c r="AV92" s="108">
        <f>ROUND(IF(AU92="nulová",0,IF(OR(AU92="základní",AU92="zákl. přenesená"),AG92*L31,AG92*L32)),2)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9" t="s">
        <v>95</v>
      </c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35"/>
      <c r="AD93" s="35"/>
      <c r="AE93" s="35"/>
      <c r="AF93" s="35"/>
      <c r="AG93" s="217">
        <f>AG87*AS93</f>
        <v>0</v>
      </c>
      <c r="AH93" s="218"/>
      <c r="AI93" s="218"/>
      <c r="AJ93" s="218"/>
      <c r="AK93" s="218"/>
      <c r="AL93" s="218"/>
      <c r="AM93" s="218"/>
      <c r="AN93" s="218">
        <f>AG93+AV93</f>
        <v>0</v>
      </c>
      <c r="AO93" s="218"/>
      <c r="AP93" s="218"/>
      <c r="AQ93" s="36"/>
      <c r="AS93" s="106">
        <v>0</v>
      </c>
      <c r="AT93" s="107" t="s">
        <v>93</v>
      </c>
      <c r="AU93" s="107" t="s">
        <v>45</v>
      </c>
      <c r="AV93" s="108">
        <f>ROUND(IF(AU93="nulová",0,IF(OR(AU93="základní",AU93="zákl. přenesená"),AG93*L31,AG93*L32)),2)</f>
        <v>0</v>
      </c>
      <c r="BV93" s="17" t="s">
        <v>96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9" t="s">
        <v>95</v>
      </c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35"/>
      <c r="AD94" s="35"/>
      <c r="AE94" s="35"/>
      <c r="AF94" s="35"/>
      <c r="AG94" s="217">
        <f>AG87*AS94</f>
        <v>0</v>
      </c>
      <c r="AH94" s="218"/>
      <c r="AI94" s="218"/>
      <c r="AJ94" s="218"/>
      <c r="AK94" s="218"/>
      <c r="AL94" s="218"/>
      <c r="AM94" s="218"/>
      <c r="AN94" s="218">
        <f>AG94+AV94</f>
        <v>0</v>
      </c>
      <c r="AO94" s="218"/>
      <c r="AP94" s="218"/>
      <c r="AQ94" s="36"/>
      <c r="AS94" s="109">
        <v>0</v>
      </c>
      <c r="AT94" s="110" t="s">
        <v>93</v>
      </c>
      <c r="AU94" s="110" t="s">
        <v>45</v>
      </c>
      <c r="AV94" s="111">
        <f>ROUND(IF(AU94="nulová",0,IF(OR(AU94="základní",AU94="zákl. přenesená"),AG94*L31,AG94*L32)),2)</f>
        <v>0</v>
      </c>
      <c r="BV94" s="17" t="s">
        <v>96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97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23">
        <f>ROUND(AG87+AG90,2)</f>
        <v>0</v>
      </c>
      <c r="AH96" s="223"/>
      <c r="AI96" s="223"/>
      <c r="AJ96" s="223"/>
      <c r="AK96" s="223"/>
      <c r="AL96" s="223"/>
      <c r="AM96" s="223"/>
      <c r="AN96" s="223">
        <f>AN87+AN90</f>
        <v>0</v>
      </c>
      <c r="AO96" s="223"/>
      <c r="AP96" s="223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5 - SO - 05 Vodovodní př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98</v>
      </c>
      <c r="G1" s="13"/>
      <c r="H1" s="265" t="s">
        <v>99</v>
      </c>
      <c r="I1" s="265"/>
      <c r="J1" s="265"/>
      <c r="K1" s="265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224" t="s">
        <v>8</v>
      </c>
      <c r="T2" s="225"/>
      <c r="U2" s="225"/>
      <c r="V2" s="225"/>
      <c r="W2" s="225"/>
      <c r="X2" s="225"/>
      <c r="Y2" s="225"/>
      <c r="Z2" s="225"/>
      <c r="AA2" s="225"/>
      <c r="AB2" s="225"/>
      <c r="AC2" s="225"/>
      <c r="AT2" s="17" t="s">
        <v>88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103</v>
      </c>
    </row>
    <row r="4" spans="1:66" ht="36.950000000000003" customHeight="1">
      <c r="B4" s="21"/>
      <c r="C4" s="181" t="s">
        <v>104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6" t="str">
        <f>'Rekapitulace stavby'!K6</f>
        <v>Modernizace dílenského areálu, SŠTŘ, Nový Bydžov - Hlušice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5"/>
      <c r="R6" s="22"/>
    </row>
    <row r="7" spans="1:66" s="1" customFormat="1" ht="32.85" customHeight="1">
      <c r="B7" s="34"/>
      <c r="C7" s="35"/>
      <c r="D7" s="28" t="s">
        <v>105</v>
      </c>
      <c r="E7" s="35"/>
      <c r="F7" s="187" t="s">
        <v>106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7" t="s">
        <v>23</v>
      </c>
      <c r="P8" s="35"/>
      <c r="Q8" s="35"/>
      <c r="R8" s="36"/>
    </row>
    <row r="9" spans="1:66" s="1" customFormat="1" ht="14.45" customHeight="1">
      <c r="B9" s="34"/>
      <c r="C9" s="35"/>
      <c r="D9" s="29" t="s">
        <v>26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28</v>
      </c>
      <c r="N9" s="35"/>
      <c r="O9" s="229" t="str">
        <f>'Rekapitulace stavby'!AN8</f>
        <v>21. 11. 2016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30</v>
      </c>
      <c r="E11" s="35"/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5" t="s">
        <v>23</v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">
        <v>32</v>
      </c>
      <c r="F12" s="35"/>
      <c r="G12" s="35"/>
      <c r="H12" s="35"/>
      <c r="I12" s="35"/>
      <c r="J12" s="35"/>
      <c r="K12" s="35"/>
      <c r="L12" s="35"/>
      <c r="M12" s="29" t="s">
        <v>33</v>
      </c>
      <c r="N12" s="35"/>
      <c r="O12" s="185" t="s">
        <v>23</v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34</v>
      </c>
      <c r="E14" s="35"/>
      <c r="F14" s="35"/>
      <c r="G14" s="35"/>
      <c r="H14" s="35"/>
      <c r="I14" s="35"/>
      <c r="J14" s="35"/>
      <c r="K14" s="35"/>
      <c r="L14" s="35"/>
      <c r="M14" s="29" t="s">
        <v>31</v>
      </c>
      <c r="N14" s="35"/>
      <c r="O14" s="231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31" t="str">
        <f>IF('Rekapitulace stavby'!E14="","",'Rekapitulace stavby'!E14)</f>
        <v>Vyplň údaj</v>
      </c>
      <c r="F15" s="232"/>
      <c r="G15" s="232"/>
      <c r="H15" s="232"/>
      <c r="I15" s="232"/>
      <c r="J15" s="232"/>
      <c r="K15" s="232"/>
      <c r="L15" s="232"/>
      <c r="M15" s="29" t="s">
        <v>33</v>
      </c>
      <c r="N15" s="35"/>
      <c r="O15" s="231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36</v>
      </c>
      <c r="E17" s="35"/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33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5" t="s">
        <v>23</v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 t="s">
        <v>107</v>
      </c>
      <c r="F21" s="35"/>
      <c r="G21" s="35"/>
      <c r="H21" s="35"/>
      <c r="I21" s="35"/>
      <c r="J21" s="35"/>
      <c r="K21" s="35"/>
      <c r="L21" s="35"/>
      <c r="M21" s="29" t="s">
        <v>33</v>
      </c>
      <c r="N21" s="35"/>
      <c r="O21" s="185" t="s">
        <v>23</v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0" t="s">
        <v>23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108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91">
        <f>N96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43</v>
      </c>
      <c r="E30" s="35"/>
      <c r="F30" s="35"/>
      <c r="G30" s="35"/>
      <c r="H30" s="35"/>
      <c r="I30" s="35"/>
      <c r="J30" s="35"/>
      <c r="K30" s="35"/>
      <c r="L30" s="35"/>
      <c r="M30" s="233">
        <f>ROUND(M27+M28,2)</f>
        <v>0</v>
      </c>
      <c r="N30" s="228"/>
      <c r="O30" s="228"/>
      <c r="P30" s="228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44</v>
      </c>
      <c r="E32" s="41" t="s">
        <v>45</v>
      </c>
      <c r="F32" s="42">
        <v>0.21</v>
      </c>
      <c r="G32" s="117" t="s">
        <v>46</v>
      </c>
      <c r="H32" s="234">
        <f>ROUND((((SUM(BE96:BE103)+SUM(BE121:BE152))+SUM(BE154:BE156))),2)</f>
        <v>0</v>
      </c>
      <c r="I32" s="228"/>
      <c r="J32" s="228"/>
      <c r="K32" s="35"/>
      <c r="L32" s="35"/>
      <c r="M32" s="234">
        <f>ROUND(((ROUND((SUM(BE96:BE103)+SUM(BE121:BE152)), 2)*F32)+SUM(BE154:BE156)*F32),2)</f>
        <v>0</v>
      </c>
      <c r="N32" s="228"/>
      <c r="O32" s="228"/>
      <c r="P32" s="228"/>
      <c r="Q32" s="35"/>
      <c r="R32" s="36"/>
    </row>
    <row r="33" spans="2:18" s="1" customFormat="1" ht="14.45" customHeight="1">
      <c r="B33" s="34"/>
      <c r="C33" s="35"/>
      <c r="D33" s="35"/>
      <c r="E33" s="41" t="s">
        <v>47</v>
      </c>
      <c r="F33" s="42">
        <v>0.15</v>
      </c>
      <c r="G33" s="117" t="s">
        <v>46</v>
      </c>
      <c r="H33" s="234">
        <f>ROUND((((SUM(BF96:BF103)+SUM(BF121:BF152))+SUM(BF154:BF156))),2)</f>
        <v>0</v>
      </c>
      <c r="I33" s="228"/>
      <c r="J33" s="228"/>
      <c r="K33" s="35"/>
      <c r="L33" s="35"/>
      <c r="M33" s="234">
        <f>ROUND(((ROUND((SUM(BF96:BF103)+SUM(BF121:BF152)), 2)*F33)+SUM(BF154:BF156)*F33),2)</f>
        <v>0</v>
      </c>
      <c r="N33" s="228"/>
      <c r="O33" s="228"/>
      <c r="P33" s="228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0.21</v>
      </c>
      <c r="G34" s="117" t="s">
        <v>46</v>
      </c>
      <c r="H34" s="234">
        <f>ROUND((((SUM(BG96:BG103)+SUM(BG121:BG152))+SUM(BG154:BG156))),2)</f>
        <v>0</v>
      </c>
      <c r="I34" s="228"/>
      <c r="J34" s="228"/>
      <c r="K34" s="35"/>
      <c r="L34" s="35"/>
      <c r="M34" s="234">
        <v>0</v>
      </c>
      <c r="N34" s="228"/>
      <c r="O34" s="228"/>
      <c r="P34" s="228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0.15</v>
      </c>
      <c r="G35" s="117" t="s">
        <v>46</v>
      </c>
      <c r="H35" s="234">
        <f>ROUND((((SUM(BH96:BH103)+SUM(BH121:BH152))+SUM(BH154:BH156))),2)</f>
        <v>0</v>
      </c>
      <c r="I35" s="228"/>
      <c r="J35" s="228"/>
      <c r="K35" s="35"/>
      <c r="L35" s="35"/>
      <c r="M35" s="234">
        <v>0</v>
      </c>
      <c r="N35" s="228"/>
      <c r="O35" s="228"/>
      <c r="P35" s="228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</v>
      </c>
      <c r="G36" s="117" t="s">
        <v>46</v>
      </c>
      <c r="H36" s="234">
        <f>ROUND((((SUM(BI96:BI103)+SUM(BI121:BI152))+SUM(BI154:BI156))),2)</f>
        <v>0</v>
      </c>
      <c r="I36" s="228"/>
      <c r="J36" s="228"/>
      <c r="K36" s="35"/>
      <c r="L36" s="35"/>
      <c r="M36" s="234">
        <v>0</v>
      </c>
      <c r="N36" s="228"/>
      <c r="O36" s="228"/>
      <c r="P36" s="228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51</v>
      </c>
      <c r="E38" s="78"/>
      <c r="F38" s="78"/>
      <c r="G38" s="119" t="s">
        <v>52</v>
      </c>
      <c r="H38" s="120" t="s">
        <v>53</v>
      </c>
      <c r="I38" s="78"/>
      <c r="J38" s="78"/>
      <c r="K38" s="78"/>
      <c r="L38" s="235">
        <f>SUM(M30:M36)</f>
        <v>0</v>
      </c>
      <c r="M38" s="235"/>
      <c r="N38" s="235"/>
      <c r="O38" s="235"/>
      <c r="P38" s="236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1" t="s">
        <v>109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6" t="str">
        <f>F6</f>
        <v>Modernizace dílenského areálu, SŠTŘ, Nový Bydžov - Hlušice</v>
      </c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105</v>
      </c>
      <c r="D79" s="35"/>
      <c r="E79" s="35"/>
      <c r="F79" s="201" t="str">
        <f>F7</f>
        <v>05 - SO - 05 Vodovodní přípojka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26</v>
      </c>
      <c r="D81" s="35"/>
      <c r="E81" s="35"/>
      <c r="F81" s="27" t="str">
        <f>F9</f>
        <v>Hlušice</v>
      </c>
      <c r="G81" s="35"/>
      <c r="H81" s="35"/>
      <c r="I81" s="35"/>
      <c r="J81" s="35"/>
      <c r="K81" s="29" t="s">
        <v>28</v>
      </c>
      <c r="L81" s="35"/>
      <c r="M81" s="230" t="str">
        <f>IF(O9="","",O9)</f>
        <v>21. 11. 2016</v>
      </c>
      <c r="N81" s="230"/>
      <c r="O81" s="230"/>
      <c r="P81" s="230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>
      <c r="B83" s="34"/>
      <c r="C83" s="29" t="s">
        <v>30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36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  <c r="T83" s="124"/>
      <c r="U83" s="124"/>
    </row>
    <row r="84" spans="2:47" s="1" customFormat="1" ht="14.45" customHeight="1">
      <c r="B84" s="34"/>
      <c r="C84" s="29" t="s">
        <v>34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5" t="str">
        <f>E21</f>
        <v>Hájková Blanka</v>
      </c>
      <c r="N84" s="185"/>
      <c r="O84" s="185"/>
      <c r="P84" s="185"/>
      <c r="Q84" s="185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7" t="s">
        <v>110</v>
      </c>
      <c r="D86" s="238"/>
      <c r="E86" s="238"/>
      <c r="F86" s="238"/>
      <c r="G86" s="238"/>
      <c r="H86" s="113"/>
      <c r="I86" s="113"/>
      <c r="J86" s="113"/>
      <c r="K86" s="113"/>
      <c r="L86" s="113"/>
      <c r="M86" s="113"/>
      <c r="N86" s="237" t="s">
        <v>111</v>
      </c>
      <c r="O86" s="238"/>
      <c r="P86" s="238"/>
      <c r="Q86" s="238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N121</f>
        <v>0</v>
      </c>
      <c r="O88" s="239"/>
      <c r="P88" s="239"/>
      <c r="Q88" s="239"/>
      <c r="R88" s="36"/>
      <c r="T88" s="124"/>
      <c r="U88" s="124"/>
      <c r="AU88" s="17" t="s">
        <v>113</v>
      </c>
    </row>
    <row r="89" spans="2:47" s="6" customFormat="1" ht="24.95" customHeight="1">
      <c r="B89" s="126"/>
      <c r="C89" s="127"/>
      <c r="D89" s="128" t="s">
        <v>114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40">
        <f>N122</f>
        <v>0</v>
      </c>
      <c r="O89" s="241"/>
      <c r="P89" s="241"/>
      <c r="Q89" s="241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8">
        <f>N123</f>
        <v>0</v>
      </c>
      <c r="O90" s="242"/>
      <c r="P90" s="242"/>
      <c r="Q90" s="242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18">
        <f>N129</f>
        <v>0</v>
      </c>
      <c r="O91" s="242"/>
      <c r="P91" s="242"/>
      <c r="Q91" s="242"/>
      <c r="R91" s="133"/>
      <c r="T91" s="134"/>
      <c r="U91" s="134"/>
    </row>
    <row r="92" spans="2:47" s="7" customFormat="1" ht="19.899999999999999" customHeight="1">
      <c r="B92" s="131"/>
      <c r="C92" s="132"/>
      <c r="D92" s="101" t="s">
        <v>117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18">
        <f>N131</f>
        <v>0</v>
      </c>
      <c r="O92" s="242"/>
      <c r="P92" s="242"/>
      <c r="Q92" s="242"/>
      <c r="R92" s="133"/>
      <c r="T92" s="134"/>
      <c r="U92" s="134"/>
    </row>
    <row r="93" spans="2:47" s="7" customFormat="1" ht="19.899999999999999" customHeight="1">
      <c r="B93" s="131"/>
      <c r="C93" s="132"/>
      <c r="D93" s="101" t="s">
        <v>118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18">
        <f>N149</f>
        <v>0</v>
      </c>
      <c r="O93" s="242"/>
      <c r="P93" s="242"/>
      <c r="Q93" s="242"/>
      <c r="R93" s="133"/>
      <c r="T93" s="134"/>
      <c r="U93" s="134"/>
    </row>
    <row r="94" spans="2:47" s="6" customFormat="1" ht="21.75" customHeight="1">
      <c r="B94" s="126"/>
      <c r="C94" s="127"/>
      <c r="D94" s="128" t="s">
        <v>119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43">
        <f>N153</f>
        <v>0</v>
      </c>
      <c r="O94" s="241"/>
      <c r="P94" s="241"/>
      <c r="Q94" s="241"/>
      <c r="R94" s="129"/>
      <c r="T94" s="130"/>
      <c r="U94" s="130"/>
    </row>
    <row r="95" spans="2:47" s="1" customFormat="1" ht="21.7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  <c r="T95" s="124"/>
      <c r="U95" s="124"/>
    </row>
    <row r="96" spans="2:47" s="1" customFormat="1" ht="29.25" customHeight="1">
      <c r="B96" s="34"/>
      <c r="C96" s="125" t="s">
        <v>120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239">
        <f>ROUND(N97+N98+N99+N100+N101+N102,2)</f>
        <v>0</v>
      </c>
      <c r="O96" s="244"/>
      <c r="P96" s="244"/>
      <c r="Q96" s="244"/>
      <c r="R96" s="36"/>
      <c r="T96" s="135"/>
      <c r="U96" s="136" t="s">
        <v>44</v>
      </c>
    </row>
    <row r="97" spans="2:65" s="1" customFormat="1" ht="18" customHeight="1">
      <c r="B97" s="34"/>
      <c r="C97" s="35"/>
      <c r="D97" s="219" t="s">
        <v>121</v>
      </c>
      <c r="E97" s="220"/>
      <c r="F97" s="220"/>
      <c r="G97" s="220"/>
      <c r="H97" s="220"/>
      <c r="I97" s="35"/>
      <c r="J97" s="35"/>
      <c r="K97" s="35"/>
      <c r="L97" s="35"/>
      <c r="M97" s="35"/>
      <c r="N97" s="217">
        <f>ROUND(N88*T97,2)</f>
        <v>0</v>
      </c>
      <c r="O97" s="218"/>
      <c r="P97" s="218"/>
      <c r="Q97" s="218"/>
      <c r="R97" s="36"/>
      <c r="S97" s="137"/>
      <c r="T97" s="138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122</v>
      </c>
      <c r="AZ97" s="140"/>
      <c r="BA97" s="140"/>
      <c r="BB97" s="140"/>
      <c r="BC97" s="140"/>
      <c r="BD97" s="140"/>
      <c r="BE97" s="142">
        <f t="shared" ref="BE97:BE102" si="0">IF(U97="základní",N97,0)</f>
        <v>0</v>
      </c>
      <c r="BF97" s="142">
        <f t="shared" ref="BF97:BF102" si="1">IF(U97="snížená",N97,0)</f>
        <v>0</v>
      </c>
      <c r="BG97" s="142">
        <f t="shared" ref="BG97:BG102" si="2">IF(U97="zákl. přenesená",N97,0)</f>
        <v>0</v>
      </c>
      <c r="BH97" s="142">
        <f t="shared" ref="BH97:BH102" si="3">IF(U97="sníž. přenesená",N97,0)</f>
        <v>0</v>
      </c>
      <c r="BI97" s="142">
        <f t="shared" ref="BI97:BI102" si="4">IF(U97="nulová",N97,0)</f>
        <v>0</v>
      </c>
      <c r="BJ97" s="141" t="s">
        <v>25</v>
      </c>
      <c r="BK97" s="140"/>
      <c r="BL97" s="140"/>
      <c r="BM97" s="140"/>
    </row>
    <row r="98" spans="2:65" s="1" customFormat="1" ht="18" customHeight="1">
      <c r="B98" s="34"/>
      <c r="C98" s="35"/>
      <c r="D98" s="219" t="s">
        <v>123</v>
      </c>
      <c r="E98" s="220"/>
      <c r="F98" s="220"/>
      <c r="G98" s="220"/>
      <c r="H98" s="220"/>
      <c r="I98" s="35"/>
      <c r="J98" s="35"/>
      <c r="K98" s="35"/>
      <c r="L98" s="35"/>
      <c r="M98" s="35"/>
      <c r="N98" s="217">
        <f>ROUND(N88*T98,2)</f>
        <v>0</v>
      </c>
      <c r="O98" s="218"/>
      <c r="P98" s="218"/>
      <c r="Q98" s="218"/>
      <c r="R98" s="36"/>
      <c r="S98" s="137"/>
      <c r="T98" s="138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122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25</v>
      </c>
      <c r="BK98" s="140"/>
      <c r="BL98" s="140"/>
      <c r="BM98" s="140"/>
    </row>
    <row r="99" spans="2:65" s="1" customFormat="1" ht="18" customHeight="1">
      <c r="B99" s="34"/>
      <c r="C99" s="35"/>
      <c r="D99" s="219" t="s">
        <v>124</v>
      </c>
      <c r="E99" s="220"/>
      <c r="F99" s="220"/>
      <c r="G99" s="220"/>
      <c r="H99" s="220"/>
      <c r="I99" s="35"/>
      <c r="J99" s="35"/>
      <c r="K99" s="35"/>
      <c r="L99" s="35"/>
      <c r="M99" s="35"/>
      <c r="N99" s="217">
        <f>ROUND(N88*T99,2)</f>
        <v>0</v>
      </c>
      <c r="O99" s="218"/>
      <c r="P99" s="218"/>
      <c r="Q99" s="218"/>
      <c r="R99" s="36"/>
      <c r="S99" s="137"/>
      <c r="T99" s="138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122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25</v>
      </c>
      <c r="BK99" s="140"/>
      <c r="BL99" s="140"/>
      <c r="BM99" s="140"/>
    </row>
    <row r="100" spans="2:65" s="1" customFormat="1" ht="18" customHeight="1">
      <c r="B100" s="34"/>
      <c r="C100" s="35"/>
      <c r="D100" s="219" t="s">
        <v>125</v>
      </c>
      <c r="E100" s="220"/>
      <c r="F100" s="220"/>
      <c r="G100" s="220"/>
      <c r="H100" s="220"/>
      <c r="I100" s="35"/>
      <c r="J100" s="35"/>
      <c r="K100" s="35"/>
      <c r="L100" s="35"/>
      <c r="M100" s="35"/>
      <c r="N100" s="217">
        <f>ROUND(N88*T100,2)</f>
        <v>0</v>
      </c>
      <c r="O100" s="218"/>
      <c r="P100" s="218"/>
      <c r="Q100" s="218"/>
      <c r="R100" s="36"/>
      <c r="S100" s="137"/>
      <c r="T100" s="138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122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25</v>
      </c>
      <c r="BK100" s="140"/>
      <c r="BL100" s="140"/>
      <c r="BM100" s="140"/>
    </row>
    <row r="101" spans="2:65" s="1" customFormat="1" ht="18" customHeight="1">
      <c r="B101" s="34"/>
      <c r="C101" s="35"/>
      <c r="D101" s="219" t="s">
        <v>126</v>
      </c>
      <c r="E101" s="220"/>
      <c r="F101" s="220"/>
      <c r="G101" s="220"/>
      <c r="H101" s="220"/>
      <c r="I101" s="35"/>
      <c r="J101" s="35"/>
      <c r="K101" s="35"/>
      <c r="L101" s="35"/>
      <c r="M101" s="35"/>
      <c r="N101" s="217">
        <f>ROUND(N88*T101,2)</f>
        <v>0</v>
      </c>
      <c r="O101" s="218"/>
      <c r="P101" s="218"/>
      <c r="Q101" s="218"/>
      <c r="R101" s="36"/>
      <c r="S101" s="137"/>
      <c r="T101" s="138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122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25</v>
      </c>
      <c r="BK101" s="140"/>
      <c r="BL101" s="140"/>
      <c r="BM101" s="140"/>
    </row>
    <row r="102" spans="2:65" s="1" customFormat="1" ht="18" customHeight="1">
      <c r="B102" s="34"/>
      <c r="C102" s="35"/>
      <c r="D102" s="101" t="s">
        <v>127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217">
        <f>ROUND(N88*T102,2)</f>
        <v>0</v>
      </c>
      <c r="O102" s="218"/>
      <c r="P102" s="218"/>
      <c r="Q102" s="218"/>
      <c r="R102" s="36"/>
      <c r="S102" s="137"/>
      <c r="T102" s="143"/>
      <c r="U102" s="144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128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25</v>
      </c>
      <c r="BK102" s="140"/>
      <c r="BL102" s="140"/>
      <c r="BM102" s="140"/>
    </row>
    <row r="103" spans="2:65" s="1" customFormat="1" ht="13.5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  <c r="T103" s="124"/>
      <c r="U103" s="124"/>
    </row>
    <row r="104" spans="2:65" s="1" customFormat="1" ht="29.25" customHeight="1">
      <c r="B104" s="34"/>
      <c r="C104" s="112" t="s">
        <v>97</v>
      </c>
      <c r="D104" s="113"/>
      <c r="E104" s="113"/>
      <c r="F104" s="113"/>
      <c r="G104" s="113"/>
      <c r="H104" s="113"/>
      <c r="I104" s="113"/>
      <c r="J104" s="113"/>
      <c r="K104" s="113"/>
      <c r="L104" s="223">
        <f>ROUND(SUM(N88+N96),2)</f>
        <v>0</v>
      </c>
      <c r="M104" s="223"/>
      <c r="N104" s="223"/>
      <c r="O104" s="223"/>
      <c r="P104" s="223"/>
      <c r="Q104" s="223"/>
      <c r="R104" s="36"/>
      <c r="T104" s="124"/>
      <c r="U104" s="124"/>
    </row>
    <row r="105" spans="2:65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  <c r="T105" s="124"/>
      <c r="U105" s="124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65" s="1" customFormat="1" ht="36.950000000000003" customHeight="1">
      <c r="B110" s="34"/>
      <c r="C110" s="181" t="s">
        <v>129</v>
      </c>
      <c r="D110" s="228"/>
      <c r="E110" s="228"/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30" customHeight="1">
      <c r="B112" s="34"/>
      <c r="C112" s="29" t="s">
        <v>19</v>
      </c>
      <c r="D112" s="35"/>
      <c r="E112" s="35"/>
      <c r="F112" s="226" t="str">
        <f>F6</f>
        <v>Modernizace dílenského areálu, SŠTŘ, Nový Bydžov - Hlušice</v>
      </c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35"/>
      <c r="R112" s="36"/>
    </row>
    <row r="113" spans="2:65" s="1" customFormat="1" ht="36.950000000000003" customHeight="1">
      <c r="B113" s="34"/>
      <c r="C113" s="68" t="s">
        <v>105</v>
      </c>
      <c r="D113" s="35"/>
      <c r="E113" s="35"/>
      <c r="F113" s="201" t="str">
        <f>F7</f>
        <v>05 - SO - 05 Vodovodní přípojka</v>
      </c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29" t="s">
        <v>26</v>
      </c>
      <c r="D115" s="35"/>
      <c r="E115" s="35"/>
      <c r="F115" s="27" t="str">
        <f>F9</f>
        <v>Hlušice</v>
      </c>
      <c r="G115" s="35"/>
      <c r="H115" s="35"/>
      <c r="I115" s="35"/>
      <c r="J115" s="35"/>
      <c r="K115" s="29" t="s">
        <v>28</v>
      </c>
      <c r="L115" s="35"/>
      <c r="M115" s="230" t="str">
        <f>IF(O9="","",O9)</f>
        <v>21. 11. 2016</v>
      </c>
      <c r="N115" s="230"/>
      <c r="O115" s="230"/>
      <c r="P115" s="230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>
      <c r="B117" s="34"/>
      <c r="C117" s="29" t="s">
        <v>30</v>
      </c>
      <c r="D117" s="35"/>
      <c r="E117" s="35"/>
      <c r="F117" s="27" t="str">
        <f>E12</f>
        <v>SŠTŘ, Nový Bydžov, Dr. M. Tyrše 112</v>
      </c>
      <c r="G117" s="35"/>
      <c r="H117" s="35"/>
      <c r="I117" s="35"/>
      <c r="J117" s="35"/>
      <c r="K117" s="29" t="s">
        <v>36</v>
      </c>
      <c r="L117" s="35"/>
      <c r="M117" s="185" t="str">
        <f>E18</f>
        <v xml:space="preserve"> </v>
      </c>
      <c r="N117" s="185"/>
      <c r="O117" s="185"/>
      <c r="P117" s="185"/>
      <c r="Q117" s="185"/>
      <c r="R117" s="36"/>
    </row>
    <row r="118" spans="2:65" s="1" customFormat="1" ht="14.45" customHeight="1">
      <c r="B118" s="34"/>
      <c r="C118" s="29" t="s">
        <v>34</v>
      </c>
      <c r="D118" s="35"/>
      <c r="E118" s="35"/>
      <c r="F118" s="27" t="str">
        <f>IF(E15="","",E15)</f>
        <v>Vyplň údaj</v>
      </c>
      <c r="G118" s="35"/>
      <c r="H118" s="35"/>
      <c r="I118" s="35"/>
      <c r="J118" s="35"/>
      <c r="K118" s="29" t="s">
        <v>39</v>
      </c>
      <c r="L118" s="35"/>
      <c r="M118" s="185" t="str">
        <f>E21</f>
        <v>Hájková Blanka</v>
      </c>
      <c r="N118" s="185"/>
      <c r="O118" s="185"/>
      <c r="P118" s="185"/>
      <c r="Q118" s="185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45"/>
      <c r="C120" s="146" t="s">
        <v>130</v>
      </c>
      <c r="D120" s="147" t="s">
        <v>131</v>
      </c>
      <c r="E120" s="147" t="s">
        <v>62</v>
      </c>
      <c r="F120" s="245" t="s">
        <v>132</v>
      </c>
      <c r="G120" s="245"/>
      <c r="H120" s="245"/>
      <c r="I120" s="245"/>
      <c r="J120" s="147" t="s">
        <v>133</v>
      </c>
      <c r="K120" s="147" t="s">
        <v>134</v>
      </c>
      <c r="L120" s="246" t="s">
        <v>135</v>
      </c>
      <c r="M120" s="246"/>
      <c r="N120" s="245" t="s">
        <v>111</v>
      </c>
      <c r="O120" s="245"/>
      <c r="P120" s="245"/>
      <c r="Q120" s="247"/>
      <c r="R120" s="148"/>
      <c r="T120" s="79" t="s">
        <v>136</v>
      </c>
      <c r="U120" s="80" t="s">
        <v>44</v>
      </c>
      <c r="V120" s="80" t="s">
        <v>137</v>
      </c>
      <c r="W120" s="80" t="s">
        <v>138</v>
      </c>
      <c r="X120" s="80" t="s">
        <v>139</v>
      </c>
      <c r="Y120" s="80" t="s">
        <v>140</v>
      </c>
      <c r="Z120" s="80" t="s">
        <v>141</v>
      </c>
      <c r="AA120" s="81" t="s">
        <v>142</v>
      </c>
    </row>
    <row r="121" spans="2:65" s="1" customFormat="1" ht="29.25" customHeight="1">
      <c r="B121" s="34"/>
      <c r="C121" s="83" t="s">
        <v>108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57">
        <f>BK121</f>
        <v>0</v>
      </c>
      <c r="O121" s="258"/>
      <c r="P121" s="258"/>
      <c r="Q121" s="258"/>
      <c r="R121" s="36"/>
      <c r="T121" s="82"/>
      <c r="U121" s="50"/>
      <c r="V121" s="50"/>
      <c r="W121" s="149">
        <f>W122+W153</f>
        <v>0</v>
      </c>
      <c r="X121" s="50"/>
      <c r="Y121" s="149">
        <f>Y122+Y153</f>
        <v>5.1091800000000003</v>
      </c>
      <c r="Z121" s="50"/>
      <c r="AA121" s="150">
        <f>AA122+AA153</f>
        <v>0</v>
      </c>
      <c r="AT121" s="17" t="s">
        <v>79</v>
      </c>
      <c r="AU121" s="17" t="s">
        <v>113</v>
      </c>
      <c r="BK121" s="151">
        <f>BK122+BK153</f>
        <v>0</v>
      </c>
    </row>
    <row r="122" spans="2:65" s="9" customFormat="1" ht="37.35" customHeight="1">
      <c r="B122" s="152"/>
      <c r="C122" s="153"/>
      <c r="D122" s="154" t="s">
        <v>114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43">
        <f>BK122</f>
        <v>0</v>
      </c>
      <c r="O122" s="240"/>
      <c r="P122" s="240"/>
      <c r="Q122" s="240"/>
      <c r="R122" s="155"/>
      <c r="T122" s="156"/>
      <c r="U122" s="153"/>
      <c r="V122" s="153"/>
      <c r="W122" s="157">
        <f>W123+W129+W131+W149</f>
        <v>0</v>
      </c>
      <c r="X122" s="153"/>
      <c r="Y122" s="157">
        <f>Y123+Y129+Y131+Y149</f>
        <v>5.1091800000000003</v>
      </c>
      <c r="Z122" s="153"/>
      <c r="AA122" s="158">
        <f>AA123+AA129+AA131+AA149</f>
        <v>0</v>
      </c>
      <c r="AR122" s="159" t="s">
        <v>25</v>
      </c>
      <c r="AT122" s="160" t="s">
        <v>79</v>
      </c>
      <c r="AU122" s="160" t="s">
        <v>80</v>
      </c>
      <c r="AY122" s="159" t="s">
        <v>143</v>
      </c>
      <c r="BK122" s="161">
        <f>BK123+BK129+BK131+BK149</f>
        <v>0</v>
      </c>
    </row>
    <row r="123" spans="2:65" s="9" customFormat="1" ht="19.899999999999999" customHeight="1">
      <c r="B123" s="152"/>
      <c r="C123" s="153"/>
      <c r="D123" s="162" t="s">
        <v>115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59">
        <f>BK123</f>
        <v>0</v>
      </c>
      <c r="O123" s="260"/>
      <c r="P123" s="260"/>
      <c r="Q123" s="260"/>
      <c r="R123" s="155"/>
      <c r="T123" s="156"/>
      <c r="U123" s="153"/>
      <c r="V123" s="153"/>
      <c r="W123" s="157">
        <f>SUM(W124:W128)</f>
        <v>0</v>
      </c>
      <c r="X123" s="153"/>
      <c r="Y123" s="157">
        <f>SUM(Y124:Y128)</f>
        <v>0</v>
      </c>
      <c r="Z123" s="153"/>
      <c r="AA123" s="158">
        <f>SUM(AA124:AA128)</f>
        <v>0</v>
      </c>
      <c r="AR123" s="159" t="s">
        <v>25</v>
      </c>
      <c r="AT123" s="160" t="s">
        <v>79</v>
      </c>
      <c r="AU123" s="160" t="s">
        <v>25</v>
      </c>
      <c r="AY123" s="159" t="s">
        <v>143</v>
      </c>
      <c r="BK123" s="161">
        <f>SUM(BK124:BK128)</f>
        <v>0</v>
      </c>
    </row>
    <row r="124" spans="2:65" s="1" customFormat="1" ht="31.5" customHeight="1">
      <c r="B124" s="34"/>
      <c r="C124" s="163" t="s">
        <v>144</v>
      </c>
      <c r="D124" s="163" t="s">
        <v>145</v>
      </c>
      <c r="E124" s="164" t="s">
        <v>146</v>
      </c>
      <c r="F124" s="248" t="s">
        <v>147</v>
      </c>
      <c r="G124" s="248"/>
      <c r="H124" s="248"/>
      <c r="I124" s="248"/>
      <c r="J124" s="165" t="s">
        <v>148</v>
      </c>
      <c r="K124" s="166">
        <v>6</v>
      </c>
      <c r="L124" s="249">
        <v>0</v>
      </c>
      <c r="M124" s="250"/>
      <c r="N124" s="251">
        <f>ROUND(L124*K124,2)</f>
        <v>0</v>
      </c>
      <c r="O124" s="251"/>
      <c r="P124" s="251"/>
      <c r="Q124" s="251"/>
      <c r="R124" s="36"/>
      <c r="T124" s="167" t="s">
        <v>23</v>
      </c>
      <c r="U124" s="43" t="s">
        <v>45</v>
      </c>
      <c r="V124" s="35"/>
      <c r="W124" s="168">
        <f>V124*K124</f>
        <v>0</v>
      </c>
      <c r="X124" s="168">
        <v>0</v>
      </c>
      <c r="Y124" s="168">
        <f>X124*K124</f>
        <v>0</v>
      </c>
      <c r="Z124" s="168">
        <v>0</v>
      </c>
      <c r="AA124" s="169">
        <f>Z124*K124</f>
        <v>0</v>
      </c>
      <c r="AR124" s="17" t="s">
        <v>149</v>
      </c>
      <c r="AT124" s="17" t="s">
        <v>145</v>
      </c>
      <c r="AU124" s="17" t="s">
        <v>103</v>
      </c>
      <c r="AY124" s="17" t="s">
        <v>143</v>
      </c>
      <c r="BE124" s="105">
        <f>IF(U124="základní",N124,0)</f>
        <v>0</v>
      </c>
      <c r="BF124" s="105">
        <f>IF(U124="snížená",N124,0)</f>
        <v>0</v>
      </c>
      <c r="BG124" s="105">
        <f>IF(U124="zákl. přenesená",N124,0)</f>
        <v>0</v>
      </c>
      <c r="BH124" s="105">
        <f>IF(U124="sníž. přenesená",N124,0)</f>
        <v>0</v>
      </c>
      <c r="BI124" s="105">
        <f>IF(U124="nulová",N124,0)</f>
        <v>0</v>
      </c>
      <c r="BJ124" s="17" t="s">
        <v>25</v>
      </c>
      <c r="BK124" s="105">
        <f>ROUND(L124*K124,2)</f>
        <v>0</v>
      </c>
      <c r="BL124" s="17" t="s">
        <v>149</v>
      </c>
      <c r="BM124" s="17" t="s">
        <v>103</v>
      </c>
    </row>
    <row r="125" spans="2:65" s="1" customFormat="1" ht="31.5" customHeight="1">
      <c r="B125" s="34"/>
      <c r="C125" s="163" t="s">
        <v>150</v>
      </c>
      <c r="D125" s="163" t="s">
        <v>145</v>
      </c>
      <c r="E125" s="164" t="s">
        <v>151</v>
      </c>
      <c r="F125" s="248" t="s">
        <v>152</v>
      </c>
      <c r="G125" s="248"/>
      <c r="H125" s="248"/>
      <c r="I125" s="248"/>
      <c r="J125" s="165" t="s">
        <v>148</v>
      </c>
      <c r="K125" s="166">
        <v>6</v>
      </c>
      <c r="L125" s="249">
        <v>0</v>
      </c>
      <c r="M125" s="250"/>
      <c r="N125" s="251">
        <f>ROUND(L125*K125,2)</f>
        <v>0</v>
      </c>
      <c r="O125" s="251"/>
      <c r="P125" s="251"/>
      <c r="Q125" s="251"/>
      <c r="R125" s="36"/>
      <c r="T125" s="167" t="s">
        <v>23</v>
      </c>
      <c r="U125" s="43" t="s">
        <v>45</v>
      </c>
      <c r="V125" s="35"/>
      <c r="W125" s="168">
        <f>V125*K125</f>
        <v>0</v>
      </c>
      <c r="X125" s="168">
        <v>0</v>
      </c>
      <c r="Y125" s="168">
        <f>X125*K125</f>
        <v>0</v>
      </c>
      <c r="Z125" s="168">
        <v>0</v>
      </c>
      <c r="AA125" s="169">
        <f>Z125*K125</f>
        <v>0</v>
      </c>
      <c r="AR125" s="17" t="s">
        <v>149</v>
      </c>
      <c r="AT125" s="17" t="s">
        <v>145</v>
      </c>
      <c r="AU125" s="17" t="s">
        <v>103</v>
      </c>
      <c r="AY125" s="17" t="s">
        <v>143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17" t="s">
        <v>25</v>
      </c>
      <c r="BK125" s="105">
        <f>ROUND(L125*K125,2)</f>
        <v>0</v>
      </c>
      <c r="BL125" s="17" t="s">
        <v>149</v>
      </c>
      <c r="BM125" s="17" t="s">
        <v>149</v>
      </c>
    </row>
    <row r="126" spans="2:65" s="1" customFormat="1" ht="31.5" customHeight="1">
      <c r="B126" s="34"/>
      <c r="C126" s="163" t="s">
        <v>153</v>
      </c>
      <c r="D126" s="163" t="s">
        <v>145</v>
      </c>
      <c r="E126" s="164" t="s">
        <v>154</v>
      </c>
      <c r="F126" s="248" t="s">
        <v>155</v>
      </c>
      <c r="G126" s="248"/>
      <c r="H126" s="248"/>
      <c r="I126" s="248"/>
      <c r="J126" s="165" t="s">
        <v>148</v>
      </c>
      <c r="K126" s="166">
        <v>6</v>
      </c>
      <c r="L126" s="249">
        <v>0</v>
      </c>
      <c r="M126" s="250"/>
      <c r="N126" s="251">
        <f>ROUND(L126*K126,2)</f>
        <v>0</v>
      </c>
      <c r="O126" s="251"/>
      <c r="P126" s="251"/>
      <c r="Q126" s="251"/>
      <c r="R126" s="36"/>
      <c r="T126" s="167" t="s">
        <v>23</v>
      </c>
      <c r="U126" s="43" t="s">
        <v>45</v>
      </c>
      <c r="V126" s="35"/>
      <c r="W126" s="168">
        <f>V126*K126</f>
        <v>0</v>
      </c>
      <c r="X126" s="168">
        <v>0</v>
      </c>
      <c r="Y126" s="168">
        <f>X126*K126</f>
        <v>0</v>
      </c>
      <c r="Z126" s="168">
        <v>0</v>
      </c>
      <c r="AA126" s="169">
        <f>Z126*K126</f>
        <v>0</v>
      </c>
      <c r="AR126" s="17" t="s">
        <v>149</v>
      </c>
      <c r="AT126" s="17" t="s">
        <v>145</v>
      </c>
      <c r="AU126" s="17" t="s">
        <v>103</v>
      </c>
      <c r="AY126" s="17" t="s">
        <v>143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17" t="s">
        <v>25</v>
      </c>
      <c r="BK126" s="105">
        <f>ROUND(L126*K126,2)</f>
        <v>0</v>
      </c>
      <c r="BL126" s="17" t="s">
        <v>149</v>
      </c>
      <c r="BM126" s="17" t="s">
        <v>156</v>
      </c>
    </row>
    <row r="127" spans="2:65" s="1" customFormat="1" ht="22.5" customHeight="1">
      <c r="B127" s="34"/>
      <c r="C127" s="163" t="s">
        <v>149</v>
      </c>
      <c r="D127" s="163" t="s">
        <v>145</v>
      </c>
      <c r="E127" s="164" t="s">
        <v>157</v>
      </c>
      <c r="F127" s="248" t="s">
        <v>158</v>
      </c>
      <c r="G127" s="248"/>
      <c r="H127" s="248"/>
      <c r="I127" s="248"/>
      <c r="J127" s="165" t="s">
        <v>148</v>
      </c>
      <c r="K127" s="166">
        <v>2</v>
      </c>
      <c r="L127" s="249">
        <v>0</v>
      </c>
      <c r="M127" s="250"/>
      <c r="N127" s="251">
        <f>ROUND(L127*K127,2)</f>
        <v>0</v>
      </c>
      <c r="O127" s="251"/>
      <c r="P127" s="251"/>
      <c r="Q127" s="251"/>
      <c r="R127" s="36"/>
      <c r="T127" s="167" t="s">
        <v>23</v>
      </c>
      <c r="U127" s="43" t="s">
        <v>45</v>
      </c>
      <c r="V127" s="35"/>
      <c r="W127" s="168">
        <f>V127*K127</f>
        <v>0</v>
      </c>
      <c r="X127" s="168">
        <v>0</v>
      </c>
      <c r="Y127" s="168">
        <f>X127*K127</f>
        <v>0</v>
      </c>
      <c r="Z127" s="168">
        <v>0</v>
      </c>
      <c r="AA127" s="169">
        <f>Z127*K127</f>
        <v>0</v>
      </c>
      <c r="AR127" s="17" t="s">
        <v>149</v>
      </c>
      <c r="AT127" s="17" t="s">
        <v>145</v>
      </c>
      <c r="AU127" s="17" t="s">
        <v>103</v>
      </c>
      <c r="AY127" s="17" t="s">
        <v>143</v>
      </c>
      <c r="BE127" s="105">
        <f>IF(U127="základní",N127,0)</f>
        <v>0</v>
      </c>
      <c r="BF127" s="105">
        <f>IF(U127="snížená",N127,0)</f>
        <v>0</v>
      </c>
      <c r="BG127" s="105">
        <f>IF(U127="zákl. přenesená",N127,0)</f>
        <v>0</v>
      </c>
      <c r="BH127" s="105">
        <f>IF(U127="sníž. přenesená",N127,0)</f>
        <v>0</v>
      </c>
      <c r="BI127" s="105">
        <f>IF(U127="nulová",N127,0)</f>
        <v>0</v>
      </c>
      <c r="BJ127" s="17" t="s">
        <v>25</v>
      </c>
      <c r="BK127" s="105">
        <f>ROUND(L127*K127,2)</f>
        <v>0</v>
      </c>
      <c r="BL127" s="17" t="s">
        <v>149</v>
      </c>
      <c r="BM127" s="17" t="s">
        <v>159</v>
      </c>
    </row>
    <row r="128" spans="2:65" s="1" customFormat="1" ht="31.5" customHeight="1">
      <c r="B128" s="34"/>
      <c r="C128" s="163" t="s">
        <v>160</v>
      </c>
      <c r="D128" s="163" t="s">
        <v>145</v>
      </c>
      <c r="E128" s="164" t="s">
        <v>161</v>
      </c>
      <c r="F128" s="248" t="s">
        <v>162</v>
      </c>
      <c r="G128" s="248"/>
      <c r="H128" s="248"/>
      <c r="I128" s="248"/>
      <c r="J128" s="165" t="s">
        <v>148</v>
      </c>
      <c r="K128" s="166">
        <v>4</v>
      </c>
      <c r="L128" s="249">
        <v>0</v>
      </c>
      <c r="M128" s="250"/>
      <c r="N128" s="251">
        <f>ROUND(L128*K128,2)</f>
        <v>0</v>
      </c>
      <c r="O128" s="251"/>
      <c r="P128" s="251"/>
      <c r="Q128" s="251"/>
      <c r="R128" s="36"/>
      <c r="T128" s="167" t="s">
        <v>23</v>
      </c>
      <c r="U128" s="43" t="s">
        <v>45</v>
      </c>
      <c r="V128" s="35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17" t="s">
        <v>149</v>
      </c>
      <c r="AT128" s="17" t="s">
        <v>145</v>
      </c>
      <c r="AU128" s="17" t="s">
        <v>103</v>
      </c>
      <c r="AY128" s="17" t="s">
        <v>143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17" t="s">
        <v>25</v>
      </c>
      <c r="BK128" s="105">
        <f>ROUND(L128*K128,2)</f>
        <v>0</v>
      </c>
      <c r="BL128" s="17" t="s">
        <v>149</v>
      </c>
      <c r="BM128" s="17" t="s">
        <v>163</v>
      </c>
    </row>
    <row r="129" spans="2:65" s="9" customFormat="1" ht="29.85" customHeight="1">
      <c r="B129" s="152"/>
      <c r="C129" s="153"/>
      <c r="D129" s="162" t="s">
        <v>116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261">
        <f>BK129</f>
        <v>0</v>
      </c>
      <c r="O129" s="262"/>
      <c r="P129" s="262"/>
      <c r="Q129" s="262"/>
      <c r="R129" s="155"/>
      <c r="T129" s="156"/>
      <c r="U129" s="153"/>
      <c r="V129" s="153"/>
      <c r="W129" s="157">
        <f>W130</f>
        <v>0</v>
      </c>
      <c r="X129" s="153"/>
      <c r="Y129" s="157">
        <f>Y130</f>
        <v>3.7815400000000001</v>
      </c>
      <c r="Z129" s="153"/>
      <c r="AA129" s="158">
        <f>AA130</f>
        <v>0</v>
      </c>
      <c r="AR129" s="159" t="s">
        <v>25</v>
      </c>
      <c r="AT129" s="160" t="s">
        <v>79</v>
      </c>
      <c r="AU129" s="160" t="s">
        <v>25</v>
      </c>
      <c r="AY129" s="159" t="s">
        <v>143</v>
      </c>
      <c r="BK129" s="161">
        <f>BK130</f>
        <v>0</v>
      </c>
    </row>
    <row r="130" spans="2:65" s="1" customFormat="1" ht="22.5" customHeight="1">
      <c r="B130" s="34"/>
      <c r="C130" s="163" t="s">
        <v>156</v>
      </c>
      <c r="D130" s="163" t="s">
        <v>145</v>
      </c>
      <c r="E130" s="164" t="s">
        <v>164</v>
      </c>
      <c r="F130" s="248" t="s">
        <v>165</v>
      </c>
      <c r="G130" s="248"/>
      <c r="H130" s="248"/>
      <c r="I130" s="248"/>
      <c r="J130" s="165" t="s">
        <v>148</v>
      </c>
      <c r="K130" s="166">
        <v>2</v>
      </c>
      <c r="L130" s="249">
        <v>0</v>
      </c>
      <c r="M130" s="250"/>
      <c r="N130" s="251">
        <f>ROUND(L130*K130,2)</f>
        <v>0</v>
      </c>
      <c r="O130" s="251"/>
      <c r="P130" s="251"/>
      <c r="Q130" s="251"/>
      <c r="R130" s="36"/>
      <c r="T130" s="167" t="s">
        <v>23</v>
      </c>
      <c r="U130" s="43" t="s">
        <v>45</v>
      </c>
      <c r="V130" s="35"/>
      <c r="W130" s="168">
        <f>V130*K130</f>
        <v>0</v>
      </c>
      <c r="X130" s="168">
        <v>1.8907700000000001</v>
      </c>
      <c r="Y130" s="168">
        <f>X130*K130</f>
        <v>3.7815400000000001</v>
      </c>
      <c r="Z130" s="168">
        <v>0</v>
      </c>
      <c r="AA130" s="169">
        <f>Z130*K130</f>
        <v>0</v>
      </c>
      <c r="AR130" s="17" t="s">
        <v>149</v>
      </c>
      <c r="AT130" s="17" t="s">
        <v>145</v>
      </c>
      <c r="AU130" s="17" t="s">
        <v>103</v>
      </c>
      <c r="AY130" s="17" t="s">
        <v>143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17" t="s">
        <v>25</v>
      </c>
      <c r="BK130" s="105">
        <f>ROUND(L130*K130,2)</f>
        <v>0</v>
      </c>
      <c r="BL130" s="17" t="s">
        <v>149</v>
      </c>
      <c r="BM130" s="17" t="s">
        <v>166</v>
      </c>
    </row>
    <row r="131" spans="2:65" s="9" customFormat="1" ht="29.85" customHeight="1">
      <c r="B131" s="152"/>
      <c r="C131" s="153"/>
      <c r="D131" s="162" t="s">
        <v>117</v>
      </c>
      <c r="E131" s="162"/>
      <c r="F131" s="162"/>
      <c r="G131" s="162"/>
      <c r="H131" s="162"/>
      <c r="I131" s="162"/>
      <c r="J131" s="162"/>
      <c r="K131" s="162"/>
      <c r="L131" s="162"/>
      <c r="M131" s="162"/>
      <c r="N131" s="261">
        <f>BK131</f>
        <v>0</v>
      </c>
      <c r="O131" s="262"/>
      <c r="P131" s="262"/>
      <c r="Q131" s="262"/>
      <c r="R131" s="155"/>
      <c r="T131" s="156"/>
      <c r="U131" s="153"/>
      <c r="V131" s="153"/>
      <c r="W131" s="157">
        <f>SUM(W132:W148)</f>
        <v>0</v>
      </c>
      <c r="X131" s="153"/>
      <c r="Y131" s="157">
        <f>SUM(Y132:Y148)</f>
        <v>1.3276399999999999</v>
      </c>
      <c r="Z131" s="153"/>
      <c r="AA131" s="158">
        <f>SUM(AA132:AA148)</f>
        <v>0</v>
      </c>
      <c r="AR131" s="159" t="s">
        <v>25</v>
      </c>
      <c r="AT131" s="160" t="s">
        <v>79</v>
      </c>
      <c r="AU131" s="160" t="s">
        <v>25</v>
      </c>
      <c r="AY131" s="159" t="s">
        <v>143</v>
      </c>
      <c r="BK131" s="161">
        <f>SUM(BK132:BK148)</f>
        <v>0</v>
      </c>
    </row>
    <row r="132" spans="2:65" s="1" customFormat="1" ht="31.5" customHeight="1">
      <c r="B132" s="34"/>
      <c r="C132" s="163" t="s">
        <v>167</v>
      </c>
      <c r="D132" s="163" t="s">
        <v>145</v>
      </c>
      <c r="E132" s="164" t="s">
        <v>168</v>
      </c>
      <c r="F132" s="248" t="s">
        <v>169</v>
      </c>
      <c r="G132" s="248"/>
      <c r="H132" s="248"/>
      <c r="I132" s="248"/>
      <c r="J132" s="165" t="s">
        <v>170</v>
      </c>
      <c r="K132" s="166">
        <v>6</v>
      </c>
      <c r="L132" s="249">
        <v>0</v>
      </c>
      <c r="M132" s="250"/>
      <c r="N132" s="251">
        <f t="shared" ref="N132:N148" si="5">ROUND(L132*K132,2)</f>
        <v>0</v>
      </c>
      <c r="O132" s="251"/>
      <c r="P132" s="251"/>
      <c r="Q132" s="251"/>
      <c r="R132" s="36"/>
      <c r="T132" s="167" t="s">
        <v>23</v>
      </c>
      <c r="U132" s="43" t="s">
        <v>45</v>
      </c>
      <c r="V132" s="35"/>
      <c r="W132" s="168">
        <f t="shared" ref="W132:W148" si="6">V132*K132</f>
        <v>0</v>
      </c>
      <c r="X132" s="168">
        <v>0</v>
      </c>
      <c r="Y132" s="168">
        <f t="shared" ref="Y132:Y148" si="7">X132*K132</f>
        <v>0</v>
      </c>
      <c r="Z132" s="168">
        <v>0</v>
      </c>
      <c r="AA132" s="169">
        <f t="shared" ref="AA132:AA148" si="8">Z132*K132</f>
        <v>0</v>
      </c>
      <c r="AR132" s="17" t="s">
        <v>149</v>
      </c>
      <c r="AT132" s="17" t="s">
        <v>145</v>
      </c>
      <c r="AU132" s="17" t="s">
        <v>103</v>
      </c>
      <c r="AY132" s="17" t="s">
        <v>143</v>
      </c>
      <c r="BE132" s="105">
        <f t="shared" ref="BE132:BE148" si="9">IF(U132="základní",N132,0)</f>
        <v>0</v>
      </c>
      <c r="BF132" s="105">
        <f t="shared" ref="BF132:BF148" si="10">IF(U132="snížená",N132,0)</f>
        <v>0</v>
      </c>
      <c r="BG132" s="105">
        <f t="shared" ref="BG132:BG148" si="11">IF(U132="zákl. přenesená",N132,0)</f>
        <v>0</v>
      </c>
      <c r="BH132" s="105">
        <f t="shared" ref="BH132:BH148" si="12">IF(U132="sníž. přenesená",N132,0)</f>
        <v>0</v>
      </c>
      <c r="BI132" s="105">
        <f t="shared" ref="BI132:BI148" si="13">IF(U132="nulová",N132,0)</f>
        <v>0</v>
      </c>
      <c r="BJ132" s="17" t="s">
        <v>25</v>
      </c>
      <c r="BK132" s="105">
        <f t="shared" ref="BK132:BK148" si="14">ROUND(L132*K132,2)</f>
        <v>0</v>
      </c>
      <c r="BL132" s="17" t="s">
        <v>149</v>
      </c>
      <c r="BM132" s="17" t="s">
        <v>171</v>
      </c>
    </row>
    <row r="133" spans="2:65" s="1" customFormat="1" ht="31.5" customHeight="1">
      <c r="B133" s="34"/>
      <c r="C133" s="170" t="s">
        <v>172</v>
      </c>
      <c r="D133" s="170" t="s">
        <v>173</v>
      </c>
      <c r="E133" s="171" t="s">
        <v>174</v>
      </c>
      <c r="F133" s="252" t="s">
        <v>175</v>
      </c>
      <c r="G133" s="252"/>
      <c r="H133" s="252"/>
      <c r="I133" s="252"/>
      <c r="J133" s="172" t="s">
        <v>170</v>
      </c>
      <c r="K133" s="173">
        <v>6</v>
      </c>
      <c r="L133" s="253">
        <v>0</v>
      </c>
      <c r="M133" s="254"/>
      <c r="N133" s="255">
        <f t="shared" si="5"/>
        <v>0</v>
      </c>
      <c r="O133" s="251"/>
      <c r="P133" s="251"/>
      <c r="Q133" s="251"/>
      <c r="R133" s="36"/>
      <c r="T133" s="167" t="s">
        <v>23</v>
      </c>
      <c r="U133" s="43" t="s">
        <v>45</v>
      </c>
      <c r="V133" s="35"/>
      <c r="W133" s="168">
        <f t="shared" si="6"/>
        <v>0</v>
      </c>
      <c r="X133" s="168">
        <v>1.06E-3</v>
      </c>
      <c r="Y133" s="168">
        <f t="shared" si="7"/>
        <v>6.3599999999999993E-3</v>
      </c>
      <c r="Z133" s="168">
        <v>0</v>
      </c>
      <c r="AA133" s="169">
        <f t="shared" si="8"/>
        <v>0</v>
      </c>
      <c r="AR133" s="17" t="s">
        <v>159</v>
      </c>
      <c r="AT133" s="17" t="s">
        <v>173</v>
      </c>
      <c r="AU133" s="17" t="s">
        <v>103</v>
      </c>
      <c r="AY133" s="17" t="s">
        <v>143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7" t="s">
        <v>25</v>
      </c>
      <c r="BK133" s="105">
        <f t="shared" si="14"/>
        <v>0</v>
      </c>
      <c r="BL133" s="17" t="s">
        <v>149</v>
      </c>
      <c r="BM133" s="17" t="s">
        <v>176</v>
      </c>
    </row>
    <row r="134" spans="2:65" s="1" customFormat="1" ht="31.5" customHeight="1">
      <c r="B134" s="34"/>
      <c r="C134" s="163" t="s">
        <v>159</v>
      </c>
      <c r="D134" s="163" t="s">
        <v>145</v>
      </c>
      <c r="E134" s="164" t="s">
        <v>177</v>
      </c>
      <c r="F134" s="248" t="s">
        <v>178</v>
      </c>
      <c r="G134" s="248"/>
      <c r="H134" s="248"/>
      <c r="I134" s="248"/>
      <c r="J134" s="165" t="s">
        <v>179</v>
      </c>
      <c r="K134" s="166">
        <v>1</v>
      </c>
      <c r="L134" s="249">
        <v>0</v>
      </c>
      <c r="M134" s="250"/>
      <c r="N134" s="251">
        <f t="shared" si="5"/>
        <v>0</v>
      </c>
      <c r="O134" s="251"/>
      <c r="P134" s="251"/>
      <c r="Q134" s="251"/>
      <c r="R134" s="36"/>
      <c r="T134" s="167" t="s">
        <v>23</v>
      </c>
      <c r="U134" s="43" t="s">
        <v>45</v>
      </c>
      <c r="V134" s="35"/>
      <c r="W134" s="168">
        <f t="shared" si="6"/>
        <v>0</v>
      </c>
      <c r="X134" s="168">
        <v>4.4799999999999996E-3</v>
      </c>
      <c r="Y134" s="168">
        <f t="shared" si="7"/>
        <v>4.4799999999999996E-3</v>
      </c>
      <c r="Z134" s="168">
        <v>0</v>
      </c>
      <c r="AA134" s="169">
        <f t="shared" si="8"/>
        <v>0</v>
      </c>
      <c r="AR134" s="17" t="s">
        <v>149</v>
      </c>
      <c r="AT134" s="17" t="s">
        <v>145</v>
      </c>
      <c r="AU134" s="17" t="s">
        <v>103</v>
      </c>
      <c r="AY134" s="17" t="s">
        <v>143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7" t="s">
        <v>25</v>
      </c>
      <c r="BK134" s="105">
        <f t="shared" si="14"/>
        <v>0</v>
      </c>
      <c r="BL134" s="17" t="s">
        <v>149</v>
      </c>
      <c r="BM134" s="17" t="s">
        <v>180</v>
      </c>
    </row>
    <row r="135" spans="2:65" s="1" customFormat="1" ht="31.5" customHeight="1">
      <c r="B135" s="34"/>
      <c r="C135" s="163" t="s">
        <v>181</v>
      </c>
      <c r="D135" s="163" t="s">
        <v>145</v>
      </c>
      <c r="E135" s="164" t="s">
        <v>182</v>
      </c>
      <c r="F135" s="248" t="s">
        <v>183</v>
      </c>
      <c r="G135" s="248"/>
      <c r="H135" s="248"/>
      <c r="I135" s="248"/>
      <c r="J135" s="165" t="s">
        <v>179</v>
      </c>
      <c r="K135" s="166">
        <v>1</v>
      </c>
      <c r="L135" s="249">
        <v>0</v>
      </c>
      <c r="M135" s="250"/>
      <c r="N135" s="251">
        <f t="shared" si="5"/>
        <v>0</v>
      </c>
      <c r="O135" s="251"/>
      <c r="P135" s="251"/>
      <c r="Q135" s="251"/>
      <c r="R135" s="36"/>
      <c r="T135" s="167" t="s">
        <v>23</v>
      </c>
      <c r="U135" s="43" t="s">
        <v>45</v>
      </c>
      <c r="V135" s="35"/>
      <c r="W135" s="168">
        <f t="shared" si="6"/>
        <v>0</v>
      </c>
      <c r="X135" s="168">
        <v>7.6000000000000004E-4</v>
      </c>
      <c r="Y135" s="168">
        <f t="shared" si="7"/>
        <v>7.6000000000000004E-4</v>
      </c>
      <c r="Z135" s="168">
        <v>0</v>
      </c>
      <c r="AA135" s="169">
        <f t="shared" si="8"/>
        <v>0</v>
      </c>
      <c r="AR135" s="17" t="s">
        <v>149</v>
      </c>
      <c r="AT135" s="17" t="s">
        <v>145</v>
      </c>
      <c r="AU135" s="17" t="s">
        <v>103</v>
      </c>
      <c r="AY135" s="17" t="s">
        <v>143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7" t="s">
        <v>25</v>
      </c>
      <c r="BK135" s="105">
        <f t="shared" si="14"/>
        <v>0</v>
      </c>
      <c r="BL135" s="17" t="s">
        <v>149</v>
      </c>
      <c r="BM135" s="17" t="s">
        <v>184</v>
      </c>
    </row>
    <row r="136" spans="2:65" s="1" customFormat="1" ht="31.5" customHeight="1">
      <c r="B136" s="34"/>
      <c r="C136" s="163" t="s">
        <v>163</v>
      </c>
      <c r="D136" s="163" t="s">
        <v>145</v>
      </c>
      <c r="E136" s="164" t="s">
        <v>185</v>
      </c>
      <c r="F136" s="248" t="s">
        <v>186</v>
      </c>
      <c r="G136" s="248"/>
      <c r="H136" s="248"/>
      <c r="I136" s="248"/>
      <c r="J136" s="165" t="s">
        <v>179</v>
      </c>
      <c r="K136" s="166">
        <v>1</v>
      </c>
      <c r="L136" s="249">
        <v>0</v>
      </c>
      <c r="M136" s="250"/>
      <c r="N136" s="251">
        <f t="shared" si="5"/>
        <v>0</v>
      </c>
      <c r="O136" s="251"/>
      <c r="P136" s="251"/>
      <c r="Q136" s="251"/>
      <c r="R136" s="36"/>
      <c r="T136" s="167" t="s">
        <v>23</v>
      </c>
      <c r="U136" s="43" t="s">
        <v>45</v>
      </c>
      <c r="V136" s="35"/>
      <c r="W136" s="168">
        <f t="shared" si="6"/>
        <v>0</v>
      </c>
      <c r="X136" s="168">
        <v>0</v>
      </c>
      <c r="Y136" s="168">
        <f t="shared" si="7"/>
        <v>0</v>
      </c>
      <c r="Z136" s="168">
        <v>0</v>
      </c>
      <c r="AA136" s="169">
        <f t="shared" si="8"/>
        <v>0</v>
      </c>
      <c r="AR136" s="17" t="s">
        <v>149</v>
      </c>
      <c r="AT136" s="17" t="s">
        <v>145</v>
      </c>
      <c r="AU136" s="17" t="s">
        <v>103</v>
      </c>
      <c r="AY136" s="17" t="s">
        <v>143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7" t="s">
        <v>25</v>
      </c>
      <c r="BK136" s="105">
        <f t="shared" si="14"/>
        <v>0</v>
      </c>
      <c r="BL136" s="17" t="s">
        <v>149</v>
      </c>
      <c r="BM136" s="17" t="s">
        <v>187</v>
      </c>
    </row>
    <row r="137" spans="2:65" s="1" customFormat="1" ht="31.5" customHeight="1">
      <c r="B137" s="34"/>
      <c r="C137" s="163" t="s">
        <v>188</v>
      </c>
      <c r="D137" s="163" t="s">
        <v>145</v>
      </c>
      <c r="E137" s="164" t="s">
        <v>189</v>
      </c>
      <c r="F137" s="248" t="s">
        <v>190</v>
      </c>
      <c r="G137" s="248"/>
      <c r="H137" s="248"/>
      <c r="I137" s="248"/>
      <c r="J137" s="165" t="s">
        <v>170</v>
      </c>
      <c r="K137" s="166">
        <v>6</v>
      </c>
      <c r="L137" s="249">
        <v>0</v>
      </c>
      <c r="M137" s="250"/>
      <c r="N137" s="251">
        <f t="shared" si="5"/>
        <v>0</v>
      </c>
      <c r="O137" s="251"/>
      <c r="P137" s="251"/>
      <c r="Q137" s="251"/>
      <c r="R137" s="36"/>
      <c r="T137" s="167" t="s">
        <v>23</v>
      </c>
      <c r="U137" s="43" t="s">
        <v>45</v>
      </c>
      <c r="V137" s="35"/>
      <c r="W137" s="168">
        <f t="shared" si="6"/>
        <v>0</v>
      </c>
      <c r="X137" s="168">
        <v>0</v>
      </c>
      <c r="Y137" s="168">
        <f t="shared" si="7"/>
        <v>0</v>
      </c>
      <c r="Z137" s="168">
        <v>0</v>
      </c>
      <c r="AA137" s="169">
        <f t="shared" si="8"/>
        <v>0</v>
      </c>
      <c r="AR137" s="17" t="s">
        <v>149</v>
      </c>
      <c r="AT137" s="17" t="s">
        <v>145</v>
      </c>
      <c r="AU137" s="17" t="s">
        <v>103</v>
      </c>
      <c r="AY137" s="17" t="s">
        <v>143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7" t="s">
        <v>25</v>
      </c>
      <c r="BK137" s="105">
        <f t="shared" si="14"/>
        <v>0</v>
      </c>
      <c r="BL137" s="17" t="s">
        <v>149</v>
      </c>
      <c r="BM137" s="17" t="s">
        <v>191</v>
      </c>
    </row>
    <row r="138" spans="2:65" s="1" customFormat="1" ht="22.5" customHeight="1">
      <c r="B138" s="34"/>
      <c r="C138" s="163" t="s">
        <v>166</v>
      </c>
      <c r="D138" s="163" t="s">
        <v>145</v>
      </c>
      <c r="E138" s="164" t="s">
        <v>192</v>
      </c>
      <c r="F138" s="248" t="s">
        <v>193</v>
      </c>
      <c r="G138" s="248"/>
      <c r="H138" s="248"/>
      <c r="I138" s="248"/>
      <c r="J138" s="165" t="s">
        <v>170</v>
      </c>
      <c r="K138" s="166">
        <v>6</v>
      </c>
      <c r="L138" s="249">
        <v>0</v>
      </c>
      <c r="M138" s="250"/>
      <c r="N138" s="251">
        <f t="shared" si="5"/>
        <v>0</v>
      </c>
      <c r="O138" s="251"/>
      <c r="P138" s="251"/>
      <c r="Q138" s="251"/>
      <c r="R138" s="36"/>
      <c r="T138" s="167" t="s">
        <v>23</v>
      </c>
      <c r="U138" s="43" t="s">
        <v>45</v>
      </c>
      <c r="V138" s="35"/>
      <c r="W138" s="168">
        <f t="shared" si="6"/>
        <v>0</v>
      </c>
      <c r="X138" s="168">
        <v>0</v>
      </c>
      <c r="Y138" s="168">
        <f t="shared" si="7"/>
        <v>0</v>
      </c>
      <c r="Z138" s="168">
        <v>0</v>
      </c>
      <c r="AA138" s="169">
        <f t="shared" si="8"/>
        <v>0</v>
      </c>
      <c r="AR138" s="17" t="s">
        <v>149</v>
      </c>
      <c r="AT138" s="17" t="s">
        <v>145</v>
      </c>
      <c r="AU138" s="17" t="s">
        <v>103</v>
      </c>
      <c r="AY138" s="17" t="s">
        <v>143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7" t="s">
        <v>25</v>
      </c>
      <c r="BK138" s="105">
        <f t="shared" si="14"/>
        <v>0</v>
      </c>
      <c r="BL138" s="17" t="s">
        <v>149</v>
      </c>
      <c r="BM138" s="17" t="s">
        <v>144</v>
      </c>
    </row>
    <row r="139" spans="2:65" s="1" customFormat="1" ht="22.5" customHeight="1">
      <c r="B139" s="34"/>
      <c r="C139" s="163" t="s">
        <v>194</v>
      </c>
      <c r="D139" s="163" t="s">
        <v>145</v>
      </c>
      <c r="E139" s="164" t="s">
        <v>195</v>
      </c>
      <c r="F139" s="248" t="s">
        <v>196</v>
      </c>
      <c r="G139" s="248"/>
      <c r="H139" s="248"/>
      <c r="I139" s="248"/>
      <c r="J139" s="165" t="s">
        <v>179</v>
      </c>
      <c r="K139" s="166">
        <v>1</v>
      </c>
      <c r="L139" s="249">
        <v>0</v>
      </c>
      <c r="M139" s="250"/>
      <c r="N139" s="251">
        <f t="shared" si="5"/>
        <v>0</v>
      </c>
      <c r="O139" s="251"/>
      <c r="P139" s="251"/>
      <c r="Q139" s="251"/>
      <c r="R139" s="36"/>
      <c r="T139" s="167" t="s">
        <v>23</v>
      </c>
      <c r="U139" s="43" t="s">
        <v>45</v>
      </c>
      <c r="V139" s="35"/>
      <c r="W139" s="168">
        <f t="shared" si="6"/>
        <v>0</v>
      </c>
      <c r="X139" s="168">
        <v>5.9819999999999998E-2</v>
      </c>
      <c r="Y139" s="168">
        <f t="shared" si="7"/>
        <v>5.9819999999999998E-2</v>
      </c>
      <c r="Z139" s="168">
        <v>0</v>
      </c>
      <c r="AA139" s="169">
        <f t="shared" si="8"/>
        <v>0</v>
      </c>
      <c r="AR139" s="17" t="s">
        <v>149</v>
      </c>
      <c r="AT139" s="17" t="s">
        <v>145</v>
      </c>
      <c r="AU139" s="17" t="s">
        <v>103</v>
      </c>
      <c r="AY139" s="17" t="s">
        <v>143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7" t="s">
        <v>25</v>
      </c>
      <c r="BK139" s="105">
        <f t="shared" si="14"/>
        <v>0</v>
      </c>
      <c r="BL139" s="17" t="s">
        <v>149</v>
      </c>
      <c r="BM139" s="17" t="s">
        <v>167</v>
      </c>
    </row>
    <row r="140" spans="2:65" s="1" customFormat="1" ht="22.5" customHeight="1">
      <c r="B140" s="34"/>
      <c r="C140" s="163" t="s">
        <v>171</v>
      </c>
      <c r="D140" s="163" t="s">
        <v>145</v>
      </c>
      <c r="E140" s="164" t="s">
        <v>197</v>
      </c>
      <c r="F140" s="248" t="s">
        <v>198</v>
      </c>
      <c r="G140" s="248"/>
      <c r="H140" s="248"/>
      <c r="I140" s="248"/>
      <c r="J140" s="165" t="s">
        <v>170</v>
      </c>
      <c r="K140" s="166">
        <v>6</v>
      </c>
      <c r="L140" s="249">
        <v>0</v>
      </c>
      <c r="M140" s="250"/>
      <c r="N140" s="251">
        <f t="shared" si="5"/>
        <v>0</v>
      </c>
      <c r="O140" s="251"/>
      <c r="P140" s="251"/>
      <c r="Q140" s="251"/>
      <c r="R140" s="36"/>
      <c r="T140" s="167" t="s">
        <v>23</v>
      </c>
      <c r="U140" s="43" t="s">
        <v>45</v>
      </c>
      <c r="V140" s="35"/>
      <c r="W140" s="168">
        <f t="shared" si="6"/>
        <v>0</v>
      </c>
      <c r="X140" s="168">
        <v>5.9819999999999998E-2</v>
      </c>
      <c r="Y140" s="168">
        <f t="shared" si="7"/>
        <v>0.35892000000000002</v>
      </c>
      <c r="Z140" s="168">
        <v>0</v>
      </c>
      <c r="AA140" s="169">
        <f t="shared" si="8"/>
        <v>0</v>
      </c>
      <c r="AR140" s="17" t="s">
        <v>149</v>
      </c>
      <c r="AT140" s="17" t="s">
        <v>145</v>
      </c>
      <c r="AU140" s="17" t="s">
        <v>103</v>
      </c>
      <c r="AY140" s="17" t="s">
        <v>143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7" t="s">
        <v>25</v>
      </c>
      <c r="BK140" s="105">
        <f t="shared" si="14"/>
        <v>0</v>
      </c>
      <c r="BL140" s="17" t="s">
        <v>149</v>
      </c>
      <c r="BM140" s="17" t="s">
        <v>199</v>
      </c>
    </row>
    <row r="141" spans="2:65" s="1" customFormat="1" ht="22.5" customHeight="1">
      <c r="B141" s="34"/>
      <c r="C141" s="163" t="s">
        <v>11</v>
      </c>
      <c r="D141" s="163" t="s">
        <v>145</v>
      </c>
      <c r="E141" s="164" t="s">
        <v>200</v>
      </c>
      <c r="F141" s="248" t="s">
        <v>201</v>
      </c>
      <c r="G141" s="248"/>
      <c r="H141" s="248"/>
      <c r="I141" s="248"/>
      <c r="J141" s="165" t="s">
        <v>170</v>
      </c>
      <c r="K141" s="166">
        <v>6</v>
      </c>
      <c r="L141" s="249">
        <v>0</v>
      </c>
      <c r="M141" s="250"/>
      <c r="N141" s="251">
        <f t="shared" si="5"/>
        <v>0</v>
      </c>
      <c r="O141" s="251"/>
      <c r="P141" s="251"/>
      <c r="Q141" s="251"/>
      <c r="R141" s="36"/>
      <c r="T141" s="167" t="s">
        <v>23</v>
      </c>
      <c r="U141" s="43" t="s">
        <v>45</v>
      </c>
      <c r="V141" s="35"/>
      <c r="W141" s="168">
        <f t="shared" si="6"/>
        <v>0</v>
      </c>
      <c r="X141" s="168">
        <v>5.9819999999999998E-2</v>
      </c>
      <c r="Y141" s="168">
        <f t="shared" si="7"/>
        <v>0.35892000000000002</v>
      </c>
      <c r="Z141" s="168">
        <v>0</v>
      </c>
      <c r="AA141" s="169">
        <f t="shared" si="8"/>
        <v>0</v>
      </c>
      <c r="AR141" s="17" t="s">
        <v>149</v>
      </c>
      <c r="AT141" s="17" t="s">
        <v>145</v>
      </c>
      <c r="AU141" s="17" t="s">
        <v>103</v>
      </c>
      <c r="AY141" s="17" t="s">
        <v>143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25</v>
      </c>
      <c r="BK141" s="105">
        <f t="shared" si="14"/>
        <v>0</v>
      </c>
      <c r="BL141" s="17" t="s">
        <v>149</v>
      </c>
      <c r="BM141" s="17" t="s">
        <v>202</v>
      </c>
    </row>
    <row r="142" spans="2:65" s="1" customFormat="1" ht="22.5" customHeight="1">
      <c r="B142" s="34"/>
      <c r="C142" s="163" t="s">
        <v>203</v>
      </c>
      <c r="D142" s="163" t="s">
        <v>145</v>
      </c>
      <c r="E142" s="164" t="s">
        <v>204</v>
      </c>
      <c r="F142" s="248" t="s">
        <v>205</v>
      </c>
      <c r="G142" s="248"/>
      <c r="H142" s="248"/>
      <c r="I142" s="248"/>
      <c r="J142" s="165" t="s">
        <v>179</v>
      </c>
      <c r="K142" s="166">
        <v>1</v>
      </c>
      <c r="L142" s="249">
        <v>0</v>
      </c>
      <c r="M142" s="250"/>
      <c r="N142" s="251">
        <f t="shared" si="5"/>
        <v>0</v>
      </c>
      <c r="O142" s="251"/>
      <c r="P142" s="251"/>
      <c r="Q142" s="251"/>
      <c r="R142" s="36"/>
      <c r="T142" s="167" t="s">
        <v>23</v>
      </c>
      <c r="U142" s="43" t="s">
        <v>45</v>
      </c>
      <c r="V142" s="35"/>
      <c r="W142" s="168">
        <f t="shared" si="6"/>
        <v>0</v>
      </c>
      <c r="X142" s="168">
        <v>5.9819999999999998E-2</v>
      </c>
      <c r="Y142" s="168">
        <f t="shared" si="7"/>
        <v>5.9819999999999998E-2</v>
      </c>
      <c r="Z142" s="168">
        <v>0</v>
      </c>
      <c r="AA142" s="169">
        <f t="shared" si="8"/>
        <v>0</v>
      </c>
      <c r="AR142" s="17" t="s">
        <v>149</v>
      </c>
      <c r="AT142" s="17" t="s">
        <v>145</v>
      </c>
      <c r="AU142" s="17" t="s">
        <v>103</v>
      </c>
      <c r="AY142" s="17" t="s">
        <v>143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25</v>
      </c>
      <c r="BK142" s="105">
        <f t="shared" si="14"/>
        <v>0</v>
      </c>
      <c r="BL142" s="17" t="s">
        <v>149</v>
      </c>
      <c r="BM142" s="17" t="s">
        <v>206</v>
      </c>
    </row>
    <row r="143" spans="2:65" s="1" customFormat="1" ht="22.5" customHeight="1">
      <c r="B143" s="34"/>
      <c r="C143" s="163" t="s">
        <v>180</v>
      </c>
      <c r="D143" s="163" t="s">
        <v>145</v>
      </c>
      <c r="E143" s="164" t="s">
        <v>207</v>
      </c>
      <c r="F143" s="248" t="s">
        <v>208</v>
      </c>
      <c r="G143" s="248"/>
      <c r="H143" s="248"/>
      <c r="I143" s="248"/>
      <c r="J143" s="165" t="s">
        <v>179</v>
      </c>
      <c r="K143" s="166">
        <v>1</v>
      </c>
      <c r="L143" s="249">
        <v>0</v>
      </c>
      <c r="M143" s="250"/>
      <c r="N143" s="251">
        <f t="shared" si="5"/>
        <v>0</v>
      </c>
      <c r="O143" s="251"/>
      <c r="P143" s="251"/>
      <c r="Q143" s="251"/>
      <c r="R143" s="36"/>
      <c r="T143" s="167" t="s">
        <v>23</v>
      </c>
      <c r="U143" s="43" t="s">
        <v>45</v>
      </c>
      <c r="V143" s="35"/>
      <c r="W143" s="168">
        <f t="shared" si="6"/>
        <v>0</v>
      </c>
      <c r="X143" s="168">
        <v>5.9819999999999998E-2</v>
      </c>
      <c r="Y143" s="168">
        <f t="shared" si="7"/>
        <v>5.9819999999999998E-2</v>
      </c>
      <c r="Z143" s="168">
        <v>0</v>
      </c>
      <c r="AA143" s="169">
        <f t="shared" si="8"/>
        <v>0</v>
      </c>
      <c r="AR143" s="17" t="s">
        <v>149</v>
      </c>
      <c r="AT143" s="17" t="s">
        <v>145</v>
      </c>
      <c r="AU143" s="17" t="s">
        <v>103</v>
      </c>
      <c r="AY143" s="17" t="s">
        <v>143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25</v>
      </c>
      <c r="BK143" s="105">
        <f t="shared" si="14"/>
        <v>0</v>
      </c>
      <c r="BL143" s="17" t="s">
        <v>149</v>
      </c>
      <c r="BM143" s="17" t="s">
        <v>209</v>
      </c>
    </row>
    <row r="144" spans="2:65" s="1" customFormat="1" ht="22.5" customHeight="1">
      <c r="B144" s="34"/>
      <c r="C144" s="163" t="s">
        <v>210</v>
      </c>
      <c r="D144" s="163" t="s">
        <v>145</v>
      </c>
      <c r="E144" s="164" t="s">
        <v>211</v>
      </c>
      <c r="F144" s="248" t="s">
        <v>212</v>
      </c>
      <c r="G144" s="248"/>
      <c r="H144" s="248"/>
      <c r="I144" s="248"/>
      <c r="J144" s="165" t="s">
        <v>179</v>
      </c>
      <c r="K144" s="166">
        <v>1</v>
      </c>
      <c r="L144" s="249">
        <v>0</v>
      </c>
      <c r="M144" s="250"/>
      <c r="N144" s="251">
        <f t="shared" si="5"/>
        <v>0</v>
      </c>
      <c r="O144" s="251"/>
      <c r="P144" s="251"/>
      <c r="Q144" s="251"/>
      <c r="R144" s="36"/>
      <c r="T144" s="167" t="s">
        <v>23</v>
      </c>
      <c r="U144" s="43" t="s">
        <v>45</v>
      </c>
      <c r="V144" s="35"/>
      <c r="W144" s="168">
        <f t="shared" si="6"/>
        <v>0</v>
      </c>
      <c r="X144" s="168">
        <v>5.9819999999999998E-2</v>
      </c>
      <c r="Y144" s="168">
        <f t="shared" si="7"/>
        <v>5.9819999999999998E-2</v>
      </c>
      <c r="Z144" s="168">
        <v>0</v>
      </c>
      <c r="AA144" s="169">
        <f t="shared" si="8"/>
        <v>0</v>
      </c>
      <c r="AR144" s="17" t="s">
        <v>149</v>
      </c>
      <c r="AT144" s="17" t="s">
        <v>145</v>
      </c>
      <c r="AU144" s="17" t="s">
        <v>103</v>
      </c>
      <c r="AY144" s="17" t="s">
        <v>143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7" t="s">
        <v>25</v>
      </c>
      <c r="BK144" s="105">
        <f t="shared" si="14"/>
        <v>0</v>
      </c>
      <c r="BL144" s="17" t="s">
        <v>149</v>
      </c>
      <c r="BM144" s="17" t="s">
        <v>213</v>
      </c>
    </row>
    <row r="145" spans="2:65" s="1" customFormat="1" ht="22.5" customHeight="1">
      <c r="B145" s="34"/>
      <c r="C145" s="163" t="s">
        <v>184</v>
      </c>
      <c r="D145" s="163" t="s">
        <v>145</v>
      </c>
      <c r="E145" s="164" t="s">
        <v>214</v>
      </c>
      <c r="F145" s="248" t="s">
        <v>215</v>
      </c>
      <c r="G145" s="248"/>
      <c r="H145" s="248"/>
      <c r="I145" s="248"/>
      <c r="J145" s="165" t="s">
        <v>179</v>
      </c>
      <c r="K145" s="166">
        <v>1</v>
      </c>
      <c r="L145" s="249">
        <v>0</v>
      </c>
      <c r="M145" s="250"/>
      <c r="N145" s="251">
        <f t="shared" si="5"/>
        <v>0</v>
      </c>
      <c r="O145" s="251"/>
      <c r="P145" s="251"/>
      <c r="Q145" s="251"/>
      <c r="R145" s="36"/>
      <c r="T145" s="167" t="s">
        <v>23</v>
      </c>
      <c r="U145" s="43" t="s">
        <v>45</v>
      </c>
      <c r="V145" s="35"/>
      <c r="W145" s="168">
        <f t="shared" si="6"/>
        <v>0</v>
      </c>
      <c r="X145" s="168">
        <v>5.9819999999999998E-2</v>
      </c>
      <c r="Y145" s="168">
        <f t="shared" si="7"/>
        <v>5.9819999999999998E-2</v>
      </c>
      <c r="Z145" s="168">
        <v>0</v>
      </c>
      <c r="AA145" s="169">
        <f t="shared" si="8"/>
        <v>0</v>
      </c>
      <c r="AR145" s="17" t="s">
        <v>149</v>
      </c>
      <c r="AT145" s="17" t="s">
        <v>145</v>
      </c>
      <c r="AU145" s="17" t="s">
        <v>103</v>
      </c>
      <c r="AY145" s="17" t="s">
        <v>143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7" t="s">
        <v>25</v>
      </c>
      <c r="BK145" s="105">
        <f t="shared" si="14"/>
        <v>0</v>
      </c>
      <c r="BL145" s="17" t="s">
        <v>149</v>
      </c>
      <c r="BM145" s="17" t="s">
        <v>216</v>
      </c>
    </row>
    <row r="146" spans="2:65" s="1" customFormat="1" ht="22.5" customHeight="1">
      <c r="B146" s="34"/>
      <c r="C146" s="163" t="s">
        <v>10</v>
      </c>
      <c r="D146" s="163" t="s">
        <v>145</v>
      </c>
      <c r="E146" s="164" t="s">
        <v>217</v>
      </c>
      <c r="F146" s="248" t="s">
        <v>218</v>
      </c>
      <c r="G146" s="248"/>
      <c r="H146" s="248"/>
      <c r="I146" s="248"/>
      <c r="J146" s="165" t="s">
        <v>179</v>
      </c>
      <c r="K146" s="166">
        <v>1</v>
      </c>
      <c r="L146" s="249">
        <v>0</v>
      </c>
      <c r="M146" s="250"/>
      <c r="N146" s="251">
        <f t="shared" si="5"/>
        <v>0</v>
      </c>
      <c r="O146" s="251"/>
      <c r="P146" s="251"/>
      <c r="Q146" s="251"/>
      <c r="R146" s="36"/>
      <c r="T146" s="167" t="s">
        <v>23</v>
      </c>
      <c r="U146" s="43" t="s">
        <v>45</v>
      </c>
      <c r="V146" s="35"/>
      <c r="W146" s="168">
        <f t="shared" si="6"/>
        <v>0</v>
      </c>
      <c r="X146" s="168">
        <v>5.9819999999999998E-2</v>
      </c>
      <c r="Y146" s="168">
        <f t="shared" si="7"/>
        <v>5.9819999999999998E-2</v>
      </c>
      <c r="Z146" s="168">
        <v>0</v>
      </c>
      <c r="AA146" s="169">
        <f t="shared" si="8"/>
        <v>0</v>
      </c>
      <c r="AR146" s="17" t="s">
        <v>149</v>
      </c>
      <c r="AT146" s="17" t="s">
        <v>145</v>
      </c>
      <c r="AU146" s="17" t="s">
        <v>103</v>
      </c>
      <c r="AY146" s="17" t="s">
        <v>143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7" t="s">
        <v>25</v>
      </c>
      <c r="BK146" s="105">
        <f t="shared" si="14"/>
        <v>0</v>
      </c>
      <c r="BL146" s="17" t="s">
        <v>149</v>
      </c>
      <c r="BM146" s="17" t="s">
        <v>219</v>
      </c>
    </row>
    <row r="147" spans="2:65" s="1" customFormat="1" ht="22.5" customHeight="1">
      <c r="B147" s="34"/>
      <c r="C147" s="163" t="s">
        <v>199</v>
      </c>
      <c r="D147" s="163" t="s">
        <v>145</v>
      </c>
      <c r="E147" s="164" t="s">
        <v>220</v>
      </c>
      <c r="F147" s="248" t="s">
        <v>221</v>
      </c>
      <c r="G147" s="248"/>
      <c r="H147" s="248"/>
      <c r="I147" s="248"/>
      <c r="J147" s="165" t="s">
        <v>170</v>
      </c>
      <c r="K147" s="166">
        <v>3</v>
      </c>
      <c r="L147" s="249">
        <v>0</v>
      </c>
      <c r="M147" s="250"/>
      <c r="N147" s="251">
        <f t="shared" si="5"/>
        <v>0</v>
      </c>
      <c r="O147" s="251"/>
      <c r="P147" s="251"/>
      <c r="Q147" s="251"/>
      <c r="R147" s="36"/>
      <c r="T147" s="167" t="s">
        <v>23</v>
      </c>
      <c r="U147" s="43" t="s">
        <v>45</v>
      </c>
      <c r="V147" s="35"/>
      <c r="W147" s="168">
        <f t="shared" si="6"/>
        <v>0</v>
      </c>
      <c r="X147" s="168">
        <v>5.9819999999999998E-2</v>
      </c>
      <c r="Y147" s="168">
        <f t="shared" si="7"/>
        <v>0.17946000000000001</v>
      </c>
      <c r="Z147" s="168">
        <v>0</v>
      </c>
      <c r="AA147" s="169">
        <f t="shared" si="8"/>
        <v>0</v>
      </c>
      <c r="AR147" s="17" t="s">
        <v>149</v>
      </c>
      <c r="AT147" s="17" t="s">
        <v>145</v>
      </c>
      <c r="AU147" s="17" t="s">
        <v>103</v>
      </c>
      <c r="AY147" s="17" t="s">
        <v>143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7" t="s">
        <v>25</v>
      </c>
      <c r="BK147" s="105">
        <f t="shared" si="14"/>
        <v>0</v>
      </c>
      <c r="BL147" s="17" t="s">
        <v>149</v>
      </c>
      <c r="BM147" s="17" t="s">
        <v>222</v>
      </c>
    </row>
    <row r="148" spans="2:65" s="1" customFormat="1" ht="22.5" customHeight="1">
      <c r="B148" s="34"/>
      <c r="C148" s="163" t="s">
        <v>223</v>
      </c>
      <c r="D148" s="163" t="s">
        <v>145</v>
      </c>
      <c r="E148" s="164" t="s">
        <v>224</v>
      </c>
      <c r="F148" s="248" t="s">
        <v>225</v>
      </c>
      <c r="G148" s="248"/>
      <c r="H148" s="248"/>
      <c r="I148" s="248"/>
      <c r="J148" s="165" t="s">
        <v>170</v>
      </c>
      <c r="K148" s="166">
        <v>1</v>
      </c>
      <c r="L148" s="249">
        <v>0</v>
      </c>
      <c r="M148" s="250"/>
      <c r="N148" s="251">
        <f t="shared" si="5"/>
        <v>0</v>
      </c>
      <c r="O148" s="251"/>
      <c r="P148" s="251"/>
      <c r="Q148" s="251"/>
      <c r="R148" s="36"/>
      <c r="T148" s="167" t="s">
        <v>23</v>
      </c>
      <c r="U148" s="43" t="s">
        <v>45</v>
      </c>
      <c r="V148" s="35"/>
      <c r="W148" s="168">
        <f t="shared" si="6"/>
        <v>0</v>
      </c>
      <c r="X148" s="168">
        <v>5.9819999999999998E-2</v>
      </c>
      <c r="Y148" s="168">
        <f t="shared" si="7"/>
        <v>5.9819999999999998E-2</v>
      </c>
      <c r="Z148" s="168">
        <v>0</v>
      </c>
      <c r="AA148" s="169">
        <f t="shared" si="8"/>
        <v>0</v>
      </c>
      <c r="AR148" s="17" t="s">
        <v>149</v>
      </c>
      <c r="AT148" s="17" t="s">
        <v>145</v>
      </c>
      <c r="AU148" s="17" t="s">
        <v>103</v>
      </c>
      <c r="AY148" s="17" t="s">
        <v>143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7" t="s">
        <v>25</v>
      </c>
      <c r="BK148" s="105">
        <f t="shared" si="14"/>
        <v>0</v>
      </c>
      <c r="BL148" s="17" t="s">
        <v>149</v>
      </c>
      <c r="BM148" s="17" t="s">
        <v>226</v>
      </c>
    </row>
    <row r="149" spans="2:65" s="9" customFormat="1" ht="29.85" customHeight="1">
      <c r="B149" s="152"/>
      <c r="C149" s="153"/>
      <c r="D149" s="162" t="s">
        <v>118</v>
      </c>
      <c r="E149" s="162"/>
      <c r="F149" s="162"/>
      <c r="G149" s="162"/>
      <c r="H149" s="162"/>
      <c r="I149" s="162"/>
      <c r="J149" s="162"/>
      <c r="K149" s="162"/>
      <c r="L149" s="162"/>
      <c r="M149" s="162"/>
      <c r="N149" s="261">
        <f>BK149</f>
        <v>0</v>
      </c>
      <c r="O149" s="262"/>
      <c r="P149" s="262"/>
      <c r="Q149" s="262"/>
      <c r="R149" s="155"/>
      <c r="T149" s="156"/>
      <c r="U149" s="153"/>
      <c r="V149" s="153"/>
      <c r="W149" s="157">
        <f>SUM(W150:W152)</f>
        <v>0</v>
      </c>
      <c r="X149" s="153"/>
      <c r="Y149" s="157">
        <f>SUM(Y150:Y152)</f>
        <v>0</v>
      </c>
      <c r="Z149" s="153"/>
      <c r="AA149" s="158">
        <f>SUM(AA150:AA152)</f>
        <v>0</v>
      </c>
      <c r="AR149" s="159" t="s">
        <v>25</v>
      </c>
      <c r="AT149" s="160" t="s">
        <v>79</v>
      </c>
      <c r="AU149" s="160" t="s">
        <v>25</v>
      </c>
      <c r="AY149" s="159" t="s">
        <v>143</v>
      </c>
      <c r="BK149" s="161">
        <f>SUM(BK150:BK152)</f>
        <v>0</v>
      </c>
    </row>
    <row r="150" spans="2:65" s="1" customFormat="1" ht="22.5" customHeight="1">
      <c r="B150" s="34"/>
      <c r="C150" s="163" t="s">
        <v>227</v>
      </c>
      <c r="D150" s="163" t="s">
        <v>145</v>
      </c>
      <c r="E150" s="164" t="s">
        <v>228</v>
      </c>
      <c r="F150" s="248" t="s">
        <v>229</v>
      </c>
      <c r="G150" s="248"/>
      <c r="H150" s="248"/>
      <c r="I150" s="248"/>
      <c r="J150" s="165" t="s">
        <v>179</v>
      </c>
      <c r="K150" s="166">
        <v>1</v>
      </c>
      <c r="L150" s="249">
        <v>0</v>
      </c>
      <c r="M150" s="250"/>
      <c r="N150" s="251">
        <f>ROUND(L150*K150,2)</f>
        <v>0</v>
      </c>
      <c r="O150" s="251"/>
      <c r="P150" s="251"/>
      <c r="Q150" s="251"/>
      <c r="R150" s="36"/>
      <c r="T150" s="167" t="s">
        <v>23</v>
      </c>
      <c r="U150" s="43" t="s">
        <v>45</v>
      </c>
      <c r="V150" s="35"/>
      <c r="W150" s="168">
        <f>V150*K150</f>
        <v>0</v>
      </c>
      <c r="X150" s="168">
        <v>0</v>
      </c>
      <c r="Y150" s="168">
        <f>X150*K150</f>
        <v>0</v>
      </c>
      <c r="Z150" s="168">
        <v>0</v>
      </c>
      <c r="AA150" s="169">
        <f>Z150*K150</f>
        <v>0</v>
      </c>
      <c r="AR150" s="17" t="s">
        <v>149</v>
      </c>
      <c r="AT150" s="17" t="s">
        <v>145</v>
      </c>
      <c r="AU150" s="17" t="s">
        <v>103</v>
      </c>
      <c r="AY150" s="17" t="s">
        <v>143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17" t="s">
        <v>25</v>
      </c>
      <c r="BK150" s="105">
        <f>ROUND(L150*K150,2)</f>
        <v>0</v>
      </c>
      <c r="BL150" s="17" t="s">
        <v>149</v>
      </c>
      <c r="BM150" s="17" t="s">
        <v>230</v>
      </c>
    </row>
    <row r="151" spans="2:65" s="1" customFormat="1" ht="22.5" customHeight="1">
      <c r="B151" s="34"/>
      <c r="C151" s="163" t="s">
        <v>191</v>
      </c>
      <c r="D151" s="163" t="s">
        <v>145</v>
      </c>
      <c r="E151" s="164" t="s">
        <v>231</v>
      </c>
      <c r="F151" s="248" t="s">
        <v>232</v>
      </c>
      <c r="G151" s="248"/>
      <c r="H151" s="248"/>
      <c r="I151" s="248"/>
      <c r="J151" s="165" t="s">
        <v>233</v>
      </c>
      <c r="K151" s="166">
        <v>4</v>
      </c>
      <c r="L151" s="249">
        <v>0</v>
      </c>
      <c r="M151" s="250"/>
      <c r="N151" s="251">
        <f>ROUND(L151*K151,2)</f>
        <v>0</v>
      </c>
      <c r="O151" s="251"/>
      <c r="P151" s="251"/>
      <c r="Q151" s="251"/>
      <c r="R151" s="36"/>
      <c r="T151" s="167" t="s">
        <v>23</v>
      </c>
      <c r="U151" s="43" t="s">
        <v>45</v>
      </c>
      <c r="V151" s="35"/>
      <c r="W151" s="168">
        <f>V151*K151</f>
        <v>0</v>
      </c>
      <c r="X151" s="168">
        <v>0</v>
      </c>
      <c r="Y151" s="168">
        <f>X151*K151</f>
        <v>0</v>
      </c>
      <c r="Z151" s="168">
        <v>0</v>
      </c>
      <c r="AA151" s="169">
        <f>Z151*K151</f>
        <v>0</v>
      </c>
      <c r="AR151" s="17" t="s">
        <v>149</v>
      </c>
      <c r="AT151" s="17" t="s">
        <v>145</v>
      </c>
      <c r="AU151" s="17" t="s">
        <v>103</v>
      </c>
      <c r="AY151" s="17" t="s">
        <v>143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17" t="s">
        <v>25</v>
      </c>
      <c r="BK151" s="105">
        <f>ROUND(L151*K151,2)</f>
        <v>0</v>
      </c>
      <c r="BL151" s="17" t="s">
        <v>149</v>
      </c>
      <c r="BM151" s="17" t="s">
        <v>234</v>
      </c>
    </row>
    <row r="152" spans="2:65" s="1" customFormat="1" ht="22.5" customHeight="1">
      <c r="B152" s="34"/>
      <c r="C152" s="163" t="s">
        <v>202</v>
      </c>
      <c r="D152" s="163" t="s">
        <v>145</v>
      </c>
      <c r="E152" s="164" t="s">
        <v>235</v>
      </c>
      <c r="F152" s="248" t="s">
        <v>236</v>
      </c>
      <c r="G152" s="248"/>
      <c r="H152" s="248"/>
      <c r="I152" s="248"/>
      <c r="J152" s="165" t="s">
        <v>179</v>
      </c>
      <c r="K152" s="166">
        <v>1</v>
      </c>
      <c r="L152" s="249">
        <v>0</v>
      </c>
      <c r="M152" s="250"/>
      <c r="N152" s="251">
        <f>ROUND(L152*K152,2)</f>
        <v>0</v>
      </c>
      <c r="O152" s="251"/>
      <c r="P152" s="251"/>
      <c r="Q152" s="251"/>
      <c r="R152" s="36"/>
      <c r="T152" s="167" t="s">
        <v>23</v>
      </c>
      <c r="U152" s="43" t="s">
        <v>45</v>
      </c>
      <c r="V152" s="35"/>
      <c r="W152" s="168">
        <f>V152*K152</f>
        <v>0</v>
      </c>
      <c r="X152" s="168">
        <v>0</v>
      </c>
      <c r="Y152" s="168">
        <f>X152*K152</f>
        <v>0</v>
      </c>
      <c r="Z152" s="168">
        <v>0</v>
      </c>
      <c r="AA152" s="169">
        <f>Z152*K152</f>
        <v>0</v>
      </c>
      <c r="AR152" s="17" t="s">
        <v>149</v>
      </c>
      <c r="AT152" s="17" t="s">
        <v>145</v>
      </c>
      <c r="AU152" s="17" t="s">
        <v>103</v>
      </c>
      <c r="AY152" s="17" t="s">
        <v>143</v>
      </c>
      <c r="BE152" s="105">
        <f>IF(U152="základní",N152,0)</f>
        <v>0</v>
      </c>
      <c r="BF152" s="105">
        <f>IF(U152="snížená",N152,0)</f>
        <v>0</v>
      </c>
      <c r="BG152" s="105">
        <f>IF(U152="zákl. přenesená",N152,0)</f>
        <v>0</v>
      </c>
      <c r="BH152" s="105">
        <f>IF(U152="sníž. přenesená",N152,0)</f>
        <v>0</v>
      </c>
      <c r="BI152" s="105">
        <f>IF(U152="nulová",N152,0)</f>
        <v>0</v>
      </c>
      <c r="BJ152" s="17" t="s">
        <v>25</v>
      </c>
      <c r="BK152" s="105">
        <f>ROUND(L152*K152,2)</f>
        <v>0</v>
      </c>
      <c r="BL152" s="17" t="s">
        <v>149</v>
      </c>
      <c r="BM152" s="17" t="s">
        <v>237</v>
      </c>
    </row>
    <row r="153" spans="2:65" s="1" customFormat="1" ht="49.9" customHeight="1">
      <c r="B153" s="34"/>
      <c r="C153" s="35"/>
      <c r="D153" s="154" t="s">
        <v>238</v>
      </c>
      <c r="E153" s="35"/>
      <c r="F153" s="35"/>
      <c r="G153" s="35"/>
      <c r="H153" s="35"/>
      <c r="I153" s="35"/>
      <c r="J153" s="35"/>
      <c r="K153" s="35"/>
      <c r="L153" s="35"/>
      <c r="M153" s="35"/>
      <c r="N153" s="263">
        <f>BK153</f>
        <v>0</v>
      </c>
      <c r="O153" s="264"/>
      <c r="P153" s="264"/>
      <c r="Q153" s="264"/>
      <c r="R153" s="36"/>
      <c r="T153" s="138"/>
      <c r="U153" s="35"/>
      <c r="V153" s="35"/>
      <c r="W153" s="35"/>
      <c r="X153" s="35"/>
      <c r="Y153" s="35"/>
      <c r="Z153" s="35"/>
      <c r="AA153" s="77"/>
      <c r="AT153" s="17" t="s">
        <v>79</v>
      </c>
      <c r="AU153" s="17" t="s">
        <v>80</v>
      </c>
      <c r="AY153" s="17" t="s">
        <v>239</v>
      </c>
      <c r="BK153" s="105">
        <f>SUM(BK154:BK156)</f>
        <v>0</v>
      </c>
    </row>
    <row r="154" spans="2:65" s="1" customFormat="1" ht="22.35" customHeight="1">
      <c r="B154" s="34"/>
      <c r="C154" s="174" t="s">
        <v>23</v>
      </c>
      <c r="D154" s="174" t="s">
        <v>145</v>
      </c>
      <c r="E154" s="175" t="s">
        <v>23</v>
      </c>
      <c r="F154" s="256" t="s">
        <v>23</v>
      </c>
      <c r="G154" s="256"/>
      <c r="H154" s="256"/>
      <c r="I154" s="256"/>
      <c r="J154" s="176" t="s">
        <v>23</v>
      </c>
      <c r="K154" s="177"/>
      <c r="L154" s="249"/>
      <c r="M154" s="251"/>
      <c r="N154" s="251">
        <f>BK154</f>
        <v>0</v>
      </c>
      <c r="O154" s="251"/>
      <c r="P154" s="251"/>
      <c r="Q154" s="251"/>
      <c r="R154" s="36"/>
      <c r="T154" s="167" t="s">
        <v>23</v>
      </c>
      <c r="U154" s="178" t="s">
        <v>45</v>
      </c>
      <c r="V154" s="35"/>
      <c r="W154" s="35"/>
      <c r="X154" s="35"/>
      <c r="Y154" s="35"/>
      <c r="Z154" s="35"/>
      <c r="AA154" s="77"/>
      <c r="AT154" s="17" t="s">
        <v>239</v>
      </c>
      <c r="AU154" s="17" t="s">
        <v>25</v>
      </c>
      <c r="AY154" s="17" t="s">
        <v>239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17" t="s">
        <v>25</v>
      </c>
      <c r="BK154" s="105">
        <f>L154*K154</f>
        <v>0</v>
      </c>
    </row>
    <row r="155" spans="2:65" s="1" customFormat="1" ht="22.35" customHeight="1">
      <c r="B155" s="34"/>
      <c r="C155" s="174" t="s">
        <v>23</v>
      </c>
      <c r="D155" s="174" t="s">
        <v>145</v>
      </c>
      <c r="E155" s="175" t="s">
        <v>23</v>
      </c>
      <c r="F155" s="256" t="s">
        <v>23</v>
      </c>
      <c r="G155" s="256"/>
      <c r="H155" s="256"/>
      <c r="I155" s="256"/>
      <c r="J155" s="176" t="s">
        <v>23</v>
      </c>
      <c r="K155" s="177"/>
      <c r="L155" s="249"/>
      <c r="M155" s="251"/>
      <c r="N155" s="251">
        <f>BK155</f>
        <v>0</v>
      </c>
      <c r="O155" s="251"/>
      <c r="P155" s="251"/>
      <c r="Q155" s="251"/>
      <c r="R155" s="36"/>
      <c r="T155" s="167" t="s">
        <v>23</v>
      </c>
      <c r="U155" s="178" t="s">
        <v>45</v>
      </c>
      <c r="V155" s="35"/>
      <c r="W155" s="35"/>
      <c r="X155" s="35"/>
      <c r="Y155" s="35"/>
      <c r="Z155" s="35"/>
      <c r="AA155" s="77"/>
      <c r="AT155" s="17" t="s">
        <v>239</v>
      </c>
      <c r="AU155" s="17" t="s">
        <v>25</v>
      </c>
      <c r="AY155" s="17" t="s">
        <v>239</v>
      </c>
      <c r="BE155" s="105">
        <f>IF(U155="základní",N155,0)</f>
        <v>0</v>
      </c>
      <c r="BF155" s="105">
        <f>IF(U155="snížená",N155,0)</f>
        <v>0</v>
      </c>
      <c r="BG155" s="105">
        <f>IF(U155="zákl. přenesená",N155,0)</f>
        <v>0</v>
      </c>
      <c r="BH155" s="105">
        <f>IF(U155="sníž. přenesená",N155,0)</f>
        <v>0</v>
      </c>
      <c r="BI155" s="105">
        <f>IF(U155="nulová",N155,0)</f>
        <v>0</v>
      </c>
      <c r="BJ155" s="17" t="s">
        <v>25</v>
      </c>
      <c r="BK155" s="105">
        <f>L155*K155</f>
        <v>0</v>
      </c>
    </row>
    <row r="156" spans="2:65" s="1" customFormat="1" ht="22.35" customHeight="1">
      <c r="B156" s="34"/>
      <c r="C156" s="174" t="s">
        <v>23</v>
      </c>
      <c r="D156" s="174" t="s">
        <v>145</v>
      </c>
      <c r="E156" s="175" t="s">
        <v>23</v>
      </c>
      <c r="F156" s="256" t="s">
        <v>23</v>
      </c>
      <c r="G156" s="256"/>
      <c r="H156" s="256"/>
      <c r="I156" s="256"/>
      <c r="J156" s="176" t="s">
        <v>23</v>
      </c>
      <c r="K156" s="177"/>
      <c r="L156" s="249"/>
      <c r="M156" s="251"/>
      <c r="N156" s="251">
        <f>BK156</f>
        <v>0</v>
      </c>
      <c r="O156" s="251"/>
      <c r="P156" s="251"/>
      <c r="Q156" s="251"/>
      <c r="R156" s="36"/>
      <c r="T156" s="167" t="s">
        <v>23</v>
      </c>
      <c r="U156" s="178" t="s">
        <v>45</v>
      </c>
      <c r="V156" s="55"/>
      <c r="W156" s="55"/>
      <c r="X156" s="55"/>
      <c r="Y156" s="55"/>
      <c r="Z156" s="55"/>
      <c r="AA156" s="57"/>
      <c r="AT156" s="17" t="s">
        <v>239</v>
      </c>
      <c r="AU156" s="17" t="s">
        <v>25</v>
      </c>
      <c r="AY156" s="17" t="s">
        <v>239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17" t="s">
        <v>25</v>
      </c>
      <c r="BK156" s="105">
        <f>L156*K156</f>
        <v>0</v>
      </c>
    </row>
    <row r="157" spans="2:65" s="1" customFormat="1" ht="6.95" customHeight="1"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60"/>
    </row>
  </sheetData>
  <sheetProtection password="CC35" sheet="1" objects="1" scenarios="1" formatCells="0" formatColumns="0" formatRows="0" sort="0" autoFilter="0"/>
  <mergeCells count="162">
    <mergeCell ref="H1:K1"/>
    <mergeCell ref="S2:AC2"/>
    <mergeCell ref="F155:I155"/>
    <mergeCell ref="L155:M155"/>
    <mergeCell ref="N155:Q155"/>
    <mergeCell ref="F156:I156"/>
    <mergeCell ref="L156:M156"/>
    <mergeCell ref="N156:Q156"/>
    <mergeCell ref="N121:Q121"/>
    <mergeCell ref="N122:Q122"/>
    <mergeCell ref="N123:Q123"/>
    <mergeCell ref="N129:Q129"/>
    <mergeCell ref="N131:Q131"/>
    <mergeCell ref="N149:Q149"/>
    <mergeCell ref="N153:Q153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54:D157">
      <formula1>"K, M"</formula1>
    </dataValidation>
    <dataValidation type="list" allowBlank="1" showInputMessage="1" showErrorMessage="1" error="Povoleny jsou hodnoty základní, snížená, zákl. přenesená, sníž. přenesená, nulová." sqref="U154:U15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SO - 05 Vodovodní př...</vt:lpstr>
      <vt:lpstr>'05 - SO - 05 Vodovodní př...'!Názvy_tisku</vt:lpstr>
      <vt:lpstr>'Rekapitulace stavby'!Názvy_tisku</vt:lpstr>
      <vt:lpstr>'05 - SO - 05 Vodovodní př...'!Oblast_tisku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2017-11-15T21:52:54Z</dcterms:created>
  <dcterms:modified xsi:type="dcterms:W3CDTF">2017-11-15T21:52:56Z</dcterms:modified>
</cp:coreProperties>
</file>